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7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<sst xmlns="http://schemas.openxmlformats.org/spreadsheetml/2006/main" count="467" uniqueCount="404">
  <si>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</si>
  <si>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</si>
  <si>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Субсидии бюджетам муниципальных образований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</si>
  <si>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000 1 14 06000 00 0000 430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</si>
  <si>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</si>
  <si>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Субсидии бюджетам муниципальных образований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</si>
  <si>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</si>
  <si>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образований на софинансирование объектов капитального строительства муниципальной собственности</t>
  </si>
  <si>
    <t>Субсидии бюджетам муниципальных образований на развитие территориального общественного самоуправления в Архангельской области</t>
  </si>
  <si>
    <t>Субсидии бюджетам муниципальных образований на формирование доступной среды для инвалидов в муниципальных районах и городских округах Архангельской области</t>
  </si>
  <si>
    <t xml:space="preserve">Субвенции бюджетам муниципальных образований на осуществление государственных полномочий в сфере охраны труда </t>
  </si>
  <si>
    <t>Субсидии бюджетам муниципальных образований на мероприятия по проведению оздоровительной кампании детей за счет средств областного бюджета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</si>
  <si>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</si>
  <si>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</si>
  <si>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</si>
  <si>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000 1 14 06014 10 0000 430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</si>
  <si>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</si>
  <si>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</si>
  <si>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</si>
  <si>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</si>
  <si>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нарушение законодательства Российской Федерации о военном и чрезвычайном положении, об обороне и безопасности государства, о воинской обязанности и военной службе и административные правонарушения в области защиты государственной границы РФ</t>
  </si>
  <si>
    <t>000 1 16 09000 01 0000 140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</si>
  <si>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</t>
  </si>
  <si>
    <t>000 1 16 17000 01 0000 140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</si>
  <si>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</si>
  <si>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</si>
  <si>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</si>
  <si>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</si>
  <si>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</si>
  <si>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</si>
  <si>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</si>
  <si>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</si>
  <si>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</si>
  <si>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</si>
  <si>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</si>
  <si>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</si>
  <si>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000 1 03 02000 01 0000 110</t>
  </si>
  <si>
    <t>Судебная система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</si>
  <si>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</si>
  <si>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</si>
  <si>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000 1 16 25010 01 0000 140</t>
  </si>
  <si>
    <t>000 1 16 25030 01 0000 140</t>
  </si>
  <si>
    <t>Субсидии бюджетам муниципальных районов на реализацию программ поддержки социально ориентированных некоммерческих организаций</t>
  </si>
  <si>
    <t>000 2 02 02019 05 0000 151</t>
  </si>
  <si>
    <t>Денежные взыскания (штрафы) за нарушение 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</si>
  <si>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</si>
  <si>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</si>
  <si>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</si>
  <si>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</si>
  <si>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</si>
  <si>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</si>
  <si>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</si>
  <si>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</si>
  <si>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</si>
  <si>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</si>
  <si>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установленоое на водных объектах, находящихся в собственности муниципальных районов</t>
  </si>
  <si>
    <t>000 1 16 25084 05 0000 140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</si>
  <si>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</si>
  <si>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</si>
  <si>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000 1 16 90000 00 0000 140</t>
  </si>
  <si>
    <t>Прочие поступления от денежных взысканий (штрафов) и иных сумм в  возмещение ущерба, зачисляемые в бюджеты муниципальных районов</t>
  </si>
  <si>
    <t>000 1 16 90050 05 0000 140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</si>
  <si>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</si>
  <si>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000 1 16 43000 01 0000 140</t>
  </si>
  <si>
    <t>Утверждено по бюджету</t>
  </si>
  <si>
    <t>Предлагаемые поправки (+ увеличение, - уменьшение)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</si>
  <si>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</si>
  <si>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</si>
  <si>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</si>
  <si>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000 1 18 05000 05 0000 000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</si>
  <si>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</si>
  <si>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</si>
  <si>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</si>
  <si>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000 1 19 05000 05 0000 151</t>
  </si>
  <si>
    <t>БЕЗВОЗМЕЗДНЫЕ ПОСТУПЛЕНИЯ</t>
  </si>
  <si>
    <t>000 2 00 00000 00 0000 000</t>
  </si>
  <si>
    <t>000 2 02 00000 00 0000 000</t>
  </si>
  <si>
    <t>000 2 02 01000 00 0000 151</t>
  </si>
  <si>
    <t>Дотации 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</si>
  <si>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</si>
  <si>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</si>
  <si>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</si>
  <si>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</si>
  <si>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 xml:space="preserve">000 2 02 01003 00 0000 151  </t>
  </si>
  <si>
    <t>Дотации бюджетам муниципальных районов на поддержку мер по обеспечению сбалансированности бюджетов</t>
  </si>
  <si>
    <t xml:space="preserve">000 2 02 01003 05 0000 151  </t>
  </si>
  <si>
    <t>000 2 02 02000 00 0000 151</t>
  </si>
  <si>
    <t xml:space="preserve">Прочие субсидии </t>
  </si>
  <si>
    <t>000 2 02 02999 00 0000 151</t>
  </si>
  <si>
    <t xml:space="preserve">Прочие субсидии бюджетам муниципальных районов </t>
  </si>
  <si>
    <t xml:space="preserve">Доходы от реализации имущества, находящегося в собственности 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</si>
  <si>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Субвенции бюджетам муниципальных образований на осуществление государственных полномочий подготовке и проведению Всероссийской сельскохозяйственной переписи</t>
  </si>
  <si>
    <t xml:space="preserve">Субвенции бюджетам муниципальных образований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 </t>
  </si>
  <si>
    <t>000 2 02 02999 05 0000 151</t>
  </si>
  <si>
    <t xml:space="preserve">из них: </t>
  </si>
  <si>
    <t xml:space="preserve">Субвенции бюджетам муниципальных образований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</si>
  <si>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</si>
  <si>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</si>
  <si>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</si>
  <si>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</si>
  <si>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</si>
  <si>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</si>
  <si>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</si>
  <si>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</si>
  <si>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</si>
  <si>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 </t>
  </si>
  <si>
    <t>000 1 14 02050 05 0000 410</t>
  </si>
  <si>
    <t>000 1 14 06013 10 0000 430</t>
  </si>
  <si>
    <t>000 2 18 05000 05 0000 180</t>
  </si>
  <si>
    <t>Доходы бюджетов муниципальных районов от возврата  организациями остатков субсидий прошлых лет</t>
  </si>
  <si>
    <t>000 1 16 25000 00 0000 140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</si>
  <si>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</si>
  <si>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ежемесячное денежное вознаграждение за классное руководство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</si>
  <si>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</si>
  <si>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о недрах</t>
  </si>
  <si>
    <t xml:space="preserve">Денежные взыскания (штрафы) за нарушение  законодательства Российской Федерации об охране и использовании животного мира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</si>
  <si>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</si>
  <si>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000 1 05 01040 02 0000 110</t>
  </si>
  <si>
    <t>000 1 05 02000 02 0000 110</t>
  </si>
  <si>
    <t>000 1 05 03000 01 0000 110</t>
  </si>
  <si>
    <t>Возмещение расходов депутатов Архангельского областного Собрания депутатов в избирательных округах</t>
  </si>
  <si>
    <t>Субсидии бюджетам муниципальных образований на софинансирование вопросов местного значения</t>
  </si>
  <si>
    <t>000 2 02 03000 00 0000 151</t>
  </si>
  <si>
    <t xml:space="preserve">Субвенции бюджетам  муниципальных районов на осуществление полномочий по подготовке проведения статистических переписей </t>
  </si>
  <si>
    <t>000 2 02 03002 05 0000 151</t>
  </si>
  <si>
    <t>000 2 02 03015 05 0000 151</t>
  </si>
  <si>
    <t>000 2 02 03021 05 0000 151</t>
  </si>
  <si>
    <t xml:space="preserve">Субвенции  бюджетам муниципальных районов  на выполнение передаваемых полномочий субъектов Российской Федерации </t>
  </si>
  <si>
    <t>000 2 02 03024 05 0000 151</t>
  </si>
  <si>
    <t xml:space="preserve">    из них:</t>
  </si>
  <si>
    <t xml:space="preserve">Субвенции бюджетам муниципальных образований на осуществление государственных полномочий в сфере административных правонарушений  </t>
  </si>
  <si>
    <r>
      <t>РАСХОДЫ</t>
    </r>
    <r>
      <rPr>
        <sz val="12"/>
        <rFont val="Times New Roman"/>
        <family val="1"/>
      </rPr>
      <t xml:space="preserve"> (в разрезе разделов, подразделов)                                                     </t>
    </r>
  </si>
  <si>
    <t xml:space="preserve">Субвенции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 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</si>
  <si>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</t>
  </si>
  <si>
    <t>000 2 02 03026 05 0000 151</t>
  </si>
  <si>
    <t>в том числе:</t>
  </si>
  <si>
    <t xml:space="preserve">Прочие субвенции 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</si>
  <si>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</si>
  <si>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</si>
  <si>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</si>
  <si>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</si>
  <si>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</si>
  <si>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000 1 11 09000 00 0000 120</t>
  </si>
  <si>
    <t>000 1 11 09045 05 0000 120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</si>
  <si>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</si>
  <si>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</si>
  <si>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000 2 02 04999 05 0000 151</t>
  </si>
  <si>
    <t>Межбюджетные трансферты бюджетам муниципальных образований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</si>
  <si>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000 2 18 00000 00 0000 000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</si>
  <si>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</si>
  <si>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000 2 19 00000 00 0000 000</t>
  </si>
  <si>
    <t>Мероприятия подпрограммы "Обеспечение жильем молодых семей" федеральной целевой программы "Жилище" на 2015-2020 годы</t>
  </si>
  <si>
    <t>000 2 19 05000 05 0000 151</t>
  </si>
  <si>
    <t>ВСЕГО ДОХОДОВ</t>
  </si>
  <si>
    <t xml:space="preserve">Субвенции бюджетам  муниципальных районов на осуществление первичного воинского учета на территориях, где отсутствуют военные комиссариаты </t>
  </si>
  <si>
    <t>000 1 14 02000 00 0000 000</t>
  </si>
  <si>
    <t>Государственная пошлина за государственную регистрацию договора о залоге транспортных средств, включая выдачу свидетельства,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негодность, в части регистрации залога тракторов, самоходных дорожно-строительных машин и иных машин и прицепов к ним</t>
  </si>
  <si>
    <t>000 1 08 07142 01 0000 110</t>
  </si>
  <si>
    <t>000 1 08 07300 01 0000 110</t>
  </si>
  <si>
    <t>Субвенции бюджетам муниципальных образований на осуществление государственных полномочий по формированию торгового реестра</t>
  </si>
  <si>
    <t>000 2 02 03007 05 0000 151</t>
  </si>
  <si>
    <t xml:space="preserve">Субвенции бюджетам муниципальных образований на осуществление государственных полномочий по созданию комиссий по делам несовершеннолетних и защите их прав </t>
  </si>
  <si>
    <t>Наименование доходов</t>
  </si>
  <si>
    <t>из них:</t>
  </si>
  <si>
    <t xml:space="preserve">ДОХОДЫ </t>
  </si>
  <si>
    <t>ОБЩЕГОСУДАРСТВЕННЫЕ ВОПРОСЫ</t>
  </si>
  <si>
    <t>Обеспечение пожарной безопасности</t>
  </si>
  <si>
    <t>Дополнительное образование детей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</si>
  <si>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</si>
  <si>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</si>
  <si>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</si>
  <si>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</si>
  <si>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</si>
  <si>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</si>
  <si>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</si>
  <si>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</si>
  <si>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</si>
  <si>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</si>
  <si>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</si>
  <si>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</si>
  <si>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</si>
  <si>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</si>
  <si>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</si>
  <si>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</si>
  <si>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</si>
  <si>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</si>
  <si>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</si>
  <si>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</si>
  <si>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</si>
  <si>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</si>
  <si>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</si>
  <si>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</si>
  <si>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</si>
  <si>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</si>
  <si>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</si>
  <si>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</si>
  <si>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</si>
  <si>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</si>
  <si>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</si>
  <si>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</si>
  <si>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</si>
  <si>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</si>
  <si>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ВСЕГО РАСХОДОВ                                              </t>
  </si>
  <si>
    <t xml:space="preserve">ДЕФИЦИТ (-), ПРОФИЦИТ (+)                    </t>
  </si>
  <si>
    <t>МУНИЦИПАЛЬНЫЙ ДОЛГ</t>
  </si>
  <si>
    <t>Доходы от сдачи в аренду имущества, составляющего казну муниципальных районов (за исключением земельных участков)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</si>
  <si>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</si>
  <si>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</si>
  <si>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</si>
  <si>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Субсидии бюджетам муниципальных образований на мероприятия в сфере общественного пассажирского транспорта и транспортной инфраструктуры</t>
  </si>
  <si>
    <t>000 1 01 00000 00 0000 000</t>
  </si>
  <si>
    <t>Налог на доходы физических лиц</t>
  </si>
  <si>
    <t>000 1 01 02000 01 0000 110</t>
  </si>
  <si>
    <t>000 1 01 02010 01 0000 110</t>
  </si>
  <si>
    <t>000 1 14 02053 05 0000 410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</si>
  <si>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</si>
  <si>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</si>
  <si>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</si>
  <si>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</si>
  <si>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</si>
  <si>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</si>
  <si>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</si>
  <si>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000 1 11 05013 10 0000 120</t>
  </si>
  <si>
    <t>Единый налог на вмененный доход для отдельных видов деятельности</t>
  </si>
  <si>
    <t>000 1 05 02010 02 0000 110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</si>
  <si>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</si>
  <si>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</si>
  <si>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</si>
  <si>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</si>
  <si>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</si>
  <si>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</si>
  <si>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</si>
  <si>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</si>
  <si>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000 1 08 00000 00 0000 000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</si>
  <si>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</si>
  <si>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</si>
  <si>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</si>
  <si>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</si>
  <si>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</si>
  <si>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</si>
  <si>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</si>
  <si>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</si>
  <si>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</si>
  <si>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</si>
  <si>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</si>
  <si>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</si>
  <si>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</si>
  <si>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</si>
  <si>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 ПО ОТМЕНЕННЫМ НАЛОГАМ, СБОРАМ И ИНЫМ ОБЯЗАТЕЛЬНЫМ ПЛАТЕЖАМ</t>
  </si>
  <si>
    <t>000 1 09 00000 00 0000 000</t>
  </si>
  <si>
    <t xml:space="preserve">Налог на прибыль организаций, зачислявшийся до 1 января 2005 года в местные бюджеты </t>
  </si>
  <si>
    <t>000 1 09 01000 00 0000 110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</si>
  <si>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 </t>
  </si>
  <si>
    <t>000 1 09 01030 05 0000 110</t>
  </si>
  <si>
    <t>000 1 11 00000 00 0000 000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</si>
  <si>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</si>
  <si>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</si>
  <si>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</si>
  <si>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</si>
  <si>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000 1 11 05010 00 0000 120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</si>
  <si>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</si>
  <si>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000 1 11 05020 00 0000 120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</si>
  <si>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</si>
  <si>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000 1 11 05023 03 0000 120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</si>
  <si>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</si>
  <si>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</si>
  <si>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</si>
  <si>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</si>
  <si>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</si>
  <si>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</si>
  <si>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000 1 11 08040 00 0000 120</t>
  </si>
  <si>
    <t xml:space="preserve"> Прочие поступления от использования имущества, находящегося в муниципальной собственности. </t>
  </si>
  <si>
    <t>Исполнено (тыс.руб.)</t>
  </si>
  <si>
    <t>НАЛОГОВЫЕ ДОХОДЫ</t>
  </si>
  <si>
    <t>НЕНАЛОГОВЫЕ ДОХОДЫ</t>
  </si>
  <si>
    <t>субсидии, субвенции иные межбюджетные трансферты, имеющие целевое назначение</t>
  </si>
  <si>
    <t>000 1 11 08043 03 0000 120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</si>
  <si>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</si>
  <si>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</si>
  <si>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Прочие поступления от использования имущества, находящегося в  собственности муниципальных районов. </t>
  </si>
  <si>
    <t>000 1 11 08045 05 0000 120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</si>
  <si>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</si>
  <si>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</si>
  <si>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</si>
  <si>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</si>
  <si>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</si>
  <si>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</si>
  <si>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000 1 01 02030 01 0000 110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</si>
  <si>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</si>
  <si>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</si>
  <si>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</si>
  <si>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</si>
  <si>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</si>
  <si>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</si>
  <si>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000 1 11 05075 05 0000 120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</si>
  <si>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</si>
  <si>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</si>
  <si>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</si>
  <si>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</si>
  <si>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</si>
  <si>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</si>
  <si>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нарушение законодательства Российской Федерации об  административных правонарушениях, предусмотренные статьей 20.25 Кодекса Российской Федерации об административных правонарушениях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</si>
  <si>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</si>
  <si>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Налоговые доходы</t>
  </si>
  <si>
    <t>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</si>
  <si>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</si>
  <si>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</si>
  <si>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</si>
  <si>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Сведения</t>
  </si>
  <si>
    <t>Прочие поступления от использования имущества, находящегося в государственной и муниципальной собственности</t>
  </si>
  <si>
    <t>НАЛОГИ НА ПРИБЫЛЬ</t>
  </si>
  <si>
    <t>Прочие поступления от денежных взысканий (штрафов) и иных сумм в возмещение ущерба</t>
  </si>
  <si>
    <t>Субсидии бюджетам муниципальных образований на создание условий для обеспечения поселений и жителей городских округов услугами торговли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</si>
  <si>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</si>
  <si>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</si>
  <si>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</si>
  <si>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</si>
  <si>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</si>
  <si>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</si>
  <si>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</si>
  <si>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</si>
  <si>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 Налогового кодекса Российской Федерации</t>
  </si>
  <si>
    <t>000 2 02 03029 05 0000 151</t>
  </si>
  <si>
    <t>000 2 02 03119 05 0000 151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</si>
  <si>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</si>
  <si>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</si>
  <si>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осуществление государственных полномочий по присвоению спортивных разрядов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</si>
  <si>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</si>
  <si>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</si>
  <si>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</si>
  <si>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</si>
  <si>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</si>
  <si>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</si>
  <si>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</si>
  <si>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</si>
  <si>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Государственная программа Архангельской области "Устойчивое развитие сельских территорий Архангельской области (2014-2017 годы)"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</si>
  <si>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</si>
  <si>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000 2 02 02077 05 0000 151</t>
  </si>
  <si>
    <t>000 2 02 02216 05 0000 151</t>
  </si>
  <si>
    <t>за счет средств областного бюджета</t>
  </si>
  <si>
    <t>за счет средств федерального бюджета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</si>
  <si>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</si>
  <si>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Субсидии бюджетам муниципальных образований на оказание финансовой поддержки гражданам в целях осуществления индивидуального жилищного строительства</t>
  </si>
  <si>
    <t>Субсидии бюджетам муниципальных образований на мероприятия в сфере культуры и искусства, проводимые в рамках государственной программы Архангельской области "Культура Русского Севера (2013 - 2020 годы)"</t>
  </si>
  <si>
    <t>000 2 02 04052 05 0000 151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</si>
  <si>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</si>
  <si>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</si>
  <si>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</si>
  <si>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</si>
  <si>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</si>
  <si>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Государственная программа Архангельской области "Развитие энергетики, связи и жилищно-коммунального хозяйства Архангельской области (2014 - 2020 годы)"</t>
  </si>
  <si>
    <t>Субсидии бюджетам муниципальных образований на обустройство плоскостных спортивных сооружений муниципальных образований</t>
  </si>
  <si>
    <t xml:space="preserve">Субсидии из резервного фонда Правительства Архангельской области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</si>
  <si>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</si>
  <si>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</si>
  <si>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</si>
  <si>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</si>
  <si>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</si>
  <si>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</si>
  <si>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</si>
  <si>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 xml:space="preserve"> Реализация мероприятий федеральной целевой программы "Устойчивое  развитие сельских территорий на 2014-2017 годы и на период до 2020 года" </t>
  </si>
  <si>
    <t>Государственная 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годы)"</t>
  </si>
  <si>
    <t>Субсидии бюджетам муниципальных образований на доставку муки и лекарственных средств в районы Крайнего Севера и приравненные к ним местности с ограниченными сроками завоза грузов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</si>
  <si>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</si>
  <si>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</si>
  <si>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Субсидии бюджетам муниципальных образований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</t>
  </si>
  <si>
    <t xml:space="preserve">Субвенции бюджетам муниципальных образований на реализацию образовательных программ </t>
  </si>
  <si>
    <t>Субсидии бюджетам 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</si>
  <si>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</si>
  <si>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</si>
  <si>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Резервный фонд Правительства Архангельской области</t>
  </si>
  <si>
    <t xml:space="preserve"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</si>
  <si>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</si>
  <si>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</si>
  <si>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межбюджетные трансферты, передаваемые бюджетам муниципальных районов</t>
  </si>
  <si>
    <t>Субсидии бюджетам муниципальных образований на проведение кадастровых работ в отношении земельных участков, предоставляемых многодетным семьям</t>
  </si>
  <si>
    <t>Субсидии бюджетам муниципальных образований на мероприятия по развитию физической культуры и спорта в муниципальных образованиях</t>
  </si>
  <si>
    <t>000 2 02 04053 05 0000 151</t>
  </si>
  <si>
    <t xml:space="preserve">Реализация мероприятий федеральной целевой программы "Устойчивое развитие сельских территорий на 2014-2017 годы и на период до 2020 года" </t>
  </si>
  <si>
    <t xml:space="preserve">Реализация мероприятий федеральной целевой программы "Культура России (2012-2018 годы)" </t>
  </si>
  <si>
    <t>000 2 02 02088 05 0002 151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</si>
  <si>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</si>
  <si>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</si>
  <si>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</si>
  <si>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</si>
  <si>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</si>
  <si>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</si>
  <si>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Другие вопросы в области социальной политики</t>
  </si>
  <si>
    <t>Молодежная политика</t>
  </si>
  <si>
    <t>Профессиональная подготовка, переподготовка и повышение квалификации</t>
  </si>
  <si>
    <t>МЕЖБЮДЖЕТНЫЕ ТРАНСФЕРТЫ  ОБЩЕГО ХАРАКТЕРА БЮДЖЕТАМ БЮДЖЕТНОЙ СИСТЕМЫ РОССИЙСКОЙ ФЕДЕРАЦИИ</t>
  </si>
  <si>
    <t>Обеспечение проведения выборов и референдумов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</si>
  <si>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территорий, а также средства от продажи права на заключение договоров аренды указанных земельных участков</t>
  </si>
  <si>
    <t>ОХРАНА ОКРУЖАЮЩЕЙ СРЕДЫ</t>
  </si>
  <si>
    <t>Другие вопросы в области охраны окружающей среды</t>
  </si>
  <si>
    <t>Другие вопросы в области жилищно-коммунального хозяйства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</si>
  <si>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</si>
  <si>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Гражданская оборона</t>
  </si>
  <si>
    <t xml:space="preserve"> </t>
  </si>
  <si>
    <t xml:space="preserve">о ходе исполнения бюджета </t>
  </si>
  <si>
    <t xml:space="preserve"> Верхнетоемского муниципального округа</t>
  </si>
  <si>
    <t>Водный транспорт</t>
  </si>
  <si>
    <t>Другие вопросы в области культуры, кинематографии0804</t>
  </si>
  <si>
    <t>на 1 июля 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</si>
</sst>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;[Red]#,##0.0"/>
    <numFmt numFmtId="187" formatCode="#,##0.000"/>
    <numFmt numFmtId="188" formatCode="#,##0.00\ _₽"/>
    <numFmt numFmtId="189" formatCode="###\ ###\ ###\ ###\ ##0.00"/>
    <numFmt numFmtId="190" formatCode="##\ ###\ ###\ ###\ ##0.00"/>
    <numFmt numFmtId="191" formatCode="#\ ###\ ###\ ###\ ##0.00"/>
  </numFmts>
  <fonts count="5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sz val="9"/>
      <name val="Times New Roman"/>
      <family val="1"/>
    </font>
    <font>
      <sz val="9"/>
      <name val="Arial Cyr"/>
      <family val="2"/>
    </font>
    <font>
      <sz val="11"/>
      <name val="Times New Roman"/>
      <family val="1"/>
    </font>
    <font>
      <i/>
      <sz val="9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thin">
        <color indexed="8"/>
      </top>
      <bottom style="hair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medium"/>
      <right style="medium"/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wrapText="1" indent="1"/>
    </xf>
    <xf numFmtId="180" fontId="8" fillId="0" borderId="13" xfId="0" applyNumberFormat="1" applyFont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180" fontId="8" fillId="32" borderId="15" xfId="0" applyNumberFormat="1" applyFont="1" applyFill="1" applyBorder="1" applyAlignment="1">
      <alignment horizontal="center" vertical="center"/>
    </xf>
    <xf numFmtId="180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80" fontId="8" fillId="0" borderId="18" xfId="0" applyNumberFormat="1" applyFont="1" applyBorder="1" applyAlignment="1">
      <alignment horizontal="center" vertical="center"/>
    </xf>
    <xf numFmtId="180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 vertical="center"/>
    </xf>
    <xf numFmtId="180" fontId="8" fillId="0" borderId="21" xfId="0" applyNumberFormat="1" applyFont="1" applyBorder="1" applyAlignment="1">
      <alignment horizontal="center" vertical="center"/>
    </xf>
    <xf numFmtId="180" fontId="8" fillId="33" borderId="18" xfId="0" applyNumberFormat="1" applyFont="1" applyFill="1" applyBorder="1" applyAlignment="1">
      <alignment horizontal="center" vertical="center"/>
    </xf>
    <xf numFmtId="180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 wrapText="1"/>
    </xf>
    <xf numFmtId="180" fontId="8" fillId="0" borderId="18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180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/>
    </xf>
    <xf numFmtId="180" fontId="8" fillId="0" borderId="18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81" fontId="9" fillId="0" borderId="0" xfId="0" applyNumberFormat="1" applyFont="1" applyAlignment="1">
      <alignment vertical="center" wrapText="1"/>
    </xf>
    <xf numFmtId="0" fontId="9" fillId="0" borderId="0" xfId="0" applyFont="1" applyAlignment="1">
      <alignment/>
    </xf>
    <xf numFmtId="180" fontId="8" fillId="33" borderId="15" xfId="0" applyNumberFormat="1" applyFont="1" applyFill="1" applyBorder="1" applyAlignment="1">
      <alignment horizontal="center" vertical="center"/>
    </xf>
    <xf numFmtId="180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180" fontId="8" fillId="0" borderId="34" xfId="0" applyNumberFormat="1" applyFont="1" applyBorder="1" applyAlignment="1">
      <alignment horizontal="center" vertical="center"/>
    </xf>
    <xf numFmtId="180" fontId="8" fillId="0" borderId="27" xfId="0" applyNumberFormat="1" applyFont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wrapText="1" indent="2"/>
    </xf>
    <xf numFmtId="180" fontId="7" fillId="0" borderId="1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 indent="1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justify" wrapText="1"/>
    </xf>
    <xf numFmtId="0" fontId="8" fillId="0" borderId="39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0" fontId="7" fillId="0" borderId="36" xfId="0" applyFont="1" applyFill="1" applyBorder="1" applyAlignment="1">
      <alignment horizontal="justify" wrapText="1"/>
    </xf>
    <xf numFmtId="0" fontId="8" fillId="0" borderId="40" xfId="0" applyFont="1" applyFill="1" applyBorder="1" applyAlignment="1">
      <alignment horizontal="justify" wrapText="1"/>
    </xf>
    <xf numFmtId="0" fontId="8" fillId="0" borderId="41" xfId="0" applyFont="1" applyFill="1" applyBorder="1" applyAlignment="1">
      <alignment horizontal="justify" wrapText="1"/>
    </xf>
    <xf numFmtId="0" fontId="7" fillId="0" borderId="11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8" fillId="0" borderId="42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8" fillId="0" borderId="39" xfId="0" applyFont="1" applyBorder="1" applyAlignment="1">
      <alignment horizontal="justify" wrapText="1"/>
    </xf>
    <xf numFmtId="2" fontId="10" fillId="0" borderId="43" xfId="0" applyNumberFormat="1" applyFont="1" applyFill="1" applyBorder="1" applyAlignment="1">
      <alignment horizontal="justify" wrapText="1"/>
    </xf>
    <xf numFmtId="0" fontId="8" fillId="0" borderId="44" xfId="0" applyFont="1" applyFill="1" applyBorder="1" applyAlignment="1">
      <alignment horizontal="justify" wrapText="1"/>
    </xf>
    <xf numFmtId="0" fontId="8" fillId="0" borderId="43" xfId="0" applyFont="1" applyFill="1" applyBorder="1" applyAlignment="1">
      <alignment horizontal="justify" wrapText="1"/>
    </xf>
    <xf numFmtId="2" fontId="8" fillId="0" borderId="11" xfId="0" applyNumberFormat="1" applyFont="1" applyBorder="1" applyAlignment="1">
      <alignment horizontal="justify" wrapText="1"/>
    </xf>
    <xf numFmtId="0" fontId="8" fillId="0" borderId="11" xfId="0" applyFont="1" applyFill="1" applyBorder="1" applyAlignment="1">
      <alignment horizontal="left" wrapText="1" indent="1"/>
    </xf>
    <xf numFmtId="0" fontId="8" fillId="0" borderId="36" xfId="0" applyFont="1" applyFill="1" applyBorder="1" applyAlignment="1">
      <alignment horizontal="left" wrapText="1" indent="1"/>
    </xf>
    <xf numFmtId="0" fontId="8" fillId="0" borderId="36" xfId="0" applyFont="1" applyBorder="1" applyAlignment="1">
      <alignment horizontal="left" wrapText="1" indent="1"/>
    </xf>
    <xf numFmtId="0" fontId="8" fillId="0" borderId="38" xfId="0" applyFont="1" applyBorder="1" applyAlignment="1">
      <alignment horizontal="left" wrapText="1" indent="2"/>
    </xf>
    <xf numFmtId="0" fontId="8" fillId="0" borderId="42" xfId="0" applyFont="1" applyFill="1" applyBorder="1" applyAlignment="1">
      <alignment horizontal="left" wrapText="1" indent="2"/>
    </xf>
    <xf numFmtId="2" fontId="10" fillId="0" borderId="43" xfId="0" applyNumberFormat="1" applyFont="1" applyFill="1" applyBorder="1" applyAlignment="1">
      <alignment horizontal="left" wrapText="1" indent="1"/>
    </xf>
    <xf numFmtId="2" fontId="11" fillId="0" borderId="45" xfId="0" applyNumberFormat="1" applyFont="1" applyFill="1" applyBorder="1" applyAlignment="1">
      <alignment horizontal="left" wrapText="1" indent="2"/>
    </xf>
    <xf numFmtId="2" fontId="11" fillId="0" borderId="43" xfId="0" applyNumberFormat="1" applyFont="1" applyFill="1" applyBorder="1" applyAlignment="1">
      <alignment horizontal="left" wrapText="1" indent="2"/>
    </xf>
    <xf numFmtId="180" fontId="8" fillId="0" borderId="34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justify" wrapText="1"/>
    </xf>
    <xf numFmtId="180" fontId="8" fillId="0" borderId="34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justify" wrapText="1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46" xfId="54" applyNumberFormat="1" applyFont="1" applyFill="1" applyBorder="1" applyAlignment="1">
      <alignment horizontal="center" vertical="center"/>
      <protection/>
    </xf>
    <xf numFmtId="0" fontId="7" fillId="0" borderId="36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left" wrapText="1" indent="1"/>
    </xf>
    <xf numFmtId="0" fontId="7" fillId="0" borderId="44" xfId="0" applyFont="1" applyFill="1" applyBorder="1" applyAlignment="1">
      <alignment horizontal="left" wrapText="1" indent="1"/>
    </xf>
    <xf numFmtId="0" fontId="8" fillId="0" borderId="47" xfId="0" applyFont="1" applyFill="1" applyBorder="1" applyAlignment="1">
      <alignment horizontal="justify" wrapText="1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35" xfId="54" applyNumberFormat="1" applyFont="1" applyFill="1" applyBorder="1" applyAlignment="1">
      <alignment horizontal="center" vertical="center"/>
      <protection/>
    </xf>
    <xf numFmtId="180" fontId="8" fillId="0" borderId="49" xfId="0" applyNumberFormat="1" applyFont="1" applyFill="1" applyBorder="1" applyAlignment="1">
      <alignment horizontal="center" vertical="center" wrapText="1"/>
    </xf>
    <xf numFmtId="180" fontId="7" fillId="0" borderId="34" xfId="0" applyNumberFormat="1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wrapText="1" indent="1"/>
    </xf>
    <xf numFmtId="0" fontId="8" fillId="0" borderId="51" xfId="0" applyFont="1" applyBorder="1" applyAlignment="1">
      <alignment horizontal="left" wrapText="1" indent="1"/>
    </xf>
    <xf numFmtId="180" fontId="8" fillId="0" borderId="32" xfId="0" applyNumberFormat="1" applyFont="1" applyBorder="1" applyAlignment="1">
      <alignment horizontal="center" vertical="center"/>
    </xf>
    <xf numFmtId="0" fontId="8" fillId="0" borderId="52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50" xfId="0" applyFont="1" applyBorder="1" applyAlignment="1">
      <alignment horizontal="left" wrapText="1" indent="1"/>
    </xf>
    <xf numFmtId="180" fontId="8" fillId="0" borderId="27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wrapText="1" indent="1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180" fontId="8" fillId="0" borderId="5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180" fontId="18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8" fillId="0" borderId="54" xfId="0" applyNumberFormat="1" applyFont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49" fontId="8" fillId="32" borderId="55" xfId="0" applyNumberFormat="1" applyFont="1" applyFill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 vertical="center"/>
    </xf>
    <xf numFmtId="49" fontId="8" fillId="0" borderId="6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49" fontId="8" fillId="33" borderId="66" xfId="0" applyNumberFormat="1" applyFont="1" applyFill="1" applyBorder="1" applyAlignment="1">
      <alignment horizontal="center" vertical="center"/>
    </xf>
    <xf numFmtId="49" fontId="8" fillId="33" borderId="64" xfId="0" applyNumberFormat="1" applyFont="1" applyFill="1" applyBorder="1" applyAlignment="1">
      <alignment horizontal="center" vertical="center"/>
    </xf>
    <xf numFmtId="0" fontId="8" fillId="0" borderId="67" xfId="0" applyFont="1" applyBorder="1" applyAlignment="1">
      <alignment horizontal="justify" wrapText="1"/>
    </xf>
    <xf numFmtId="0" fontId="8" fillId="0" borderId="67" xfId="0" applyFont="1" applyFill="1" applyBorder="1" applyAlignment="1">
      <alignment horizontal="justify" wrapText="1"/>
    </xf>
    <xf numFmtId="0" fontId="8" fillId="0" borderId="67" xfId="0" applyFont="1" applyBorder="1" applyAlignment="1">
      <alignment horizontal="left" vertical="top" wrapText="1"/>
    </xf>
    <xf numFmtId="0" fontId="8" fillId="32" borderId="67" xfId="0" applyFont="1" applyFill="1" applyBorder="1" applyAlignment="1">
      <alignment horizontal="justify" wrapText="1"/>
    </xf>
    <xf numFmtId="0" fontId="8" fillId="0" borderId="67" xfId="0" applyFont="1" applyFill="1" applyBorder="1" applyAlignment="1">
      <alignment vertical="center" wrapText="1"/>
    </xf>
    <xf numFmtId="0" fontId="10" fillId="0" borderId="67" xfId="0" applyFont="1" applyBorder="1" applyAlignment="1">
      <alignment horizontal="justify" wrapText="1"/>
    </xf>
    <xf numFmtId="0" fontId="8" fillId="33" borderId="67" xfId="0" applyFont="1" applyFill="1" applyBorder="1" applyAlignment="1">
      <alignment horizontal="left" vertical="center" wrapText="1"/>
    </xf>
    <xf numFmtId="0" fontId="8" fillId="33" borderId="67" xfId="0" applyFont="1" applyFill="1" applyBorder="1" applyAlignment="1">
      <alignment horizontal="left" vertical="center" wrapText="1" indent="1"/>
    </xf>
    <xf numFmtId="0" fontId="13" fillId="0" borderId="64" xfId="0" applyFont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49" fontId="8" fillId="0" borderId="68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66" xfId="0" applyNumberFormat="1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horizontal="left" wrapText="1" indent="2"/>
    </xf>
    <xf numFmtId="0" fontId="8" fillId="0" borderId="67" xfId="0" applyFont="1" applyBorder="1" applyAlignment="1">
      <alignment horizontal="left" vertical="center"/>
    </xf>
    <xf numFmtId="0" fontId="18" fillId="0" borderId="67" xfId="0" applyFont="1" applyBorder="1" applyAlignment="1">
      <alignment horizontal="justify" wrapText="1"/>
    </xf>
    <xf numFmtId="180" fontId="8" fillId="0" borderId="39" xfId="0" applyNumberFormat="1" applyFont="1" applyFill="1" applyBorder="1" applyAlignment="1">
      <alignment horizontal="center" vertical="center"/>
    </xf>
    <xf numFmtId="180" fontId="8" fillId="0" borderId="39" xfId="0" applyNumberFormat="1" applyFont="1" applyBorder="1" applyAlignment="1">
      <alignment horizontal="center" vertical="center"/>
    </xf>
    <xf numFmtId="180" fontId="8" fillId="0" borderId="70" xfId="0" applyNumberFormat="1" applyFont="1" applyFill="1" applyBorder="1" applyAlignment="1">
      <alignment horizontal="center" vertical="center"/>
    </xf>
    <xf numFmtId="180" fontId="8" fillId="0" borderId="45" xfId="0" applyNumberFormat="1" applyFont="1" applyFill="1" applyBorder="1" applyAlignment="1">
      <alignment horizontal="center" vertical="center"/>
    </xf>
    <xf numFmtId="180" fontId="8" fillId="0" borderId="70" xfId="0" applyNumberFormat="1" applyFont="1" applyBorder="1" applyAlignment="1">
      <alignment horizontal="center" vertical="center"/>
    </xf>
    <xf numFmtId="180" fontId="8" fillId="0" borderId="71" xfId="0" applyNumberFormat="1" applyFont="1" applyBorder="1" applyAlignment="1">
      <alignment horizontal="center" vertical="center"/>
    </xf>
    <xf numFmtId="180" fontId="8" fillId="32" borderId="38" xfId="0" applyNumberFormat="1" applyFont="1" applyFill="1" applyBorder="1" applyAlignment="1">
      <alignment horizontal="center" vertical="center"/>
    </xf>
    <xf numFmtId="180" fontId="8" fillId="0" borderId="72" xfId="0" applyNumberFormat="1" applyFont="1" applyBorder="1" applyAlignment="1">
      <alignment horizontal="center" vertical="center"/>
    </xf>
    <xf numFmtId="180" fontId="18" fillId="0" borderId="44" xfId="0" applyNumberFormat="1" applyFont="1" applyBorder="1" applyAlignment="1">
      <alignment horizontal="center" vertical="center"/>
    </xf>
    <xf numFmtId="180" fontId="8" fillId="0" borderId="73" xfId="0" applyNumberFormat="1" applyFont="1" applyFill="1" applyBorder="1" applyAlignment="1">
      <alignment horizontal="center" vertical="center"/>
    </xf>
    <xf numFmtId="180" fontId="8" fillId="0" borderId="71" xfId="0" applyNumberFormat="1" applyFont="1" applyFill="1" applyBorder="1" applyAlignment="1">
      <alignment horizontal="center"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0" borderId="44" xfId="0" applyNumberFormat="1" applyFont="1" applyFill="1" applyBorder="1" applyAlignment="1">
      <alignment horizontal="center" vertical="center"/>
    </xf>
    <xf numFmtId="180" fontId="8" fillId="0" borderId="74" xfId="0" applyNumberFormat="1" applyFont="1" applyFill="1" applyBorder="1" applyAlignment="1">
      <alignment horizontal="center" vertical="center"/>
    </xf>
    <xf numFmtId="180" fontId="8" fillId="0" borderId="73" xfId="0" applyNumberFormat="1" applyFont="1" applyBorder="1" applyAlignment="1">
      <alignment horizontal="center" vertical="center"/>
    </xf>
    <xf numFmtId="180" fontId="8" fillId="0" borderId="75" xfId="0" applyNumberFormat="1" applyFont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38" xfId="0" applyNumberFormat="1" applyFont="1" applyFill="1" applyBorder="1" applyAlignment="1">
      <alignment horizontal="center" vertical="center" wrapText="1"/>
    </xf>
    <xf numFmtId="180" fontId="7" fillId="0" borderId="44" xfId="0" applyNumberFormat="1" applyFont="1" applyFill="1" applyBorder="1" applyAlignment="1">
      <alignment horizontal="center" vertical="center" wrapText="1"/>
    </xf>
    <xf numFmtId="180" fontId="8" fillId="0" borderId="44" xfId="0" applyNumberFormat="1" applyFont="1" applyFill="1" applyBorder="1" applyAlignment="1">
      <alignment horizontal="center" vertical="center" wrapText="1"/>
    </xf>
    <xf numFmtId="180" fontId="8" fillId="0" borderId="39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 wrapText="1"/>
    </xf>
    <xf numFmtId="180" fontId="8" fillId="0" borderId="76" xfId="0" applyNumberFormat="1" applyFont="1" applyFill="1" applyBorder="1" applyAlignment="1">
      <alignment horizontal="center" vertical="center" wrapText="1"/>
    </xf>
    <xf numFmtId="180" fontId="8" fillId="0" borderId="43" xfId="0" applyNumberFormat="1" applyFont="1" applyFill="1" applyBorder="1" applyAlignment="1">
      <alignment horizontal="center" vertical="center" wrapText="1"/>
    </xf>
    <xf numFmtId="180" fontId="8" fillId="0" borderId="43" xfId="0" applyNumberFormat="1" applyFont="1" applyBorder="1" applyAlignment="1">
      <alignment horizontal="center" vertical="center"/>
    </xf>
    <xf numFmtId="180" fontId="8" fillId="0" borderId="45" xfId="0" applyNumberFormat="1" applyFont="1" applyBorder="1" applyAlignment="1">
      <alignment horizontal="center" vertical="center"/>
    </xf>
    <xf numFmtId="180" fontId="7" fillId="0" borderId="45" xfId="0" applyNumberFormat="1" applyFont="1" applyFill="1" applyBorder="1" applyAlignment="1">
      <alignment horizontal="center" vertical="center"/>
    </xf>
    <xf numFmtId="180" fontId="7" fillId="0" borderId="43" xfId="0" applyNumberFormat="1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horizontal="center" vertical="center"/>
    </xf>
    <xf numFmtId="180" fontId="8" fillId="0" borderId="45" xfId="0" applyNumberFormat="1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180" fontId="8" fillId="0" borderId="67" xfId="0" applyNumberFormat="1" applyFont="1" applyBorder="1" applyAlignment="1">
      <alignment horizontal="center" vertical="center"/>
    </xf>
    <xf numFmtId="180" fontId="8" fillId="0" borderId="67" xfId="0" applyNumberFormat="1" applyFont="1" applyFill="1" applyBorder="1" applyAlignment="1">
      <alignment horizontal="center" vertical="center"/>
    </xf>
    <xf numFmtId="180" fontId="8" fillId="32" borderId="67" xfId="0" applyNumberFormat="1" applyFont="1" applyFill="1" applyBorder="1" applyAlignment="1">
      <alignment horizontal="center" vertical="center"/>
    </xf>
    <xf numFmtId="180" fontId="18" fillId="0" borderId="67" xfId="0" applyNumberFormat="1" applyFont="1" applyBorder="1" applyAlignment="1">
      <alignment horizontal="center" vertical="center"/>
    </xf>
    <xf numFmtId="180" fontId="8" fillId="33" borderId="67" xfId="0" applyNumberFormat="1" applyFont="1" applyFill="1" applyBorder="1" applyAlignment="1">
      <alignment horizontal="center" vertical="center"/>
    </xf>
    <xf numFmtId="180" fontId="8" fillId="0" borderId="67" xfId="0" applyNumberFormat="1" applyFont="1" applyFill="1" applyBorder="1" applyAlignment="1">
      <alignment horizontal="center" vertical="center" wrapText="1"/>
    </xf>
    <xf numFmtId="180" fontId="7" fillId="0" borderId="67" xfId="0" applyNumberFormat="1" applyFont="1" applyFill="1" applyBorder="1" applyAlignment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 wrapText="1"/>
    </xf>
    <xf numFmtId="180" fontId="7" fillId="0" borderId="67" xfId="0" applyNumberFormat="1" applyFont="1" applyFill="1" applyBorder="1" applyAlignment="1">
      <alignment horizontal="center" vertical="center"/>
    </xf>
    <xf numFmtId="49" fontId="8" fillId="35" borderId="20" xfId="0" applyNumberFormat="1" applyFont="1" applyFill="1" applyBorder="1" applyAlignment="1">
      <alignment horizontal="center" vertical="center"/>
    </xf>
    <xf numFmtId="180" fontId="8" fillId="0" borderId="22" xfId="0" applyNumberFormat="1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180" fontId="8" fillId="0" borderId="49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180" fontId="8" fillId="0" borderId="30" xfId="0" applyNumberFormat="1" applyFont="1" applyFill="1" applyBorder="1" applyAlignment="1">
      <alignment horizontal="center" vertical="center"/>
    </xf>
    <xf numFmtId="180" fontId="8" fillId="0" borderId="18" xfId="0" applyNumberFormat="1" applyFont="1" applyBorder="1" applyAlignment="1">
      <alignment horizontal="center" vertical="center" wrapText="1"/>
    </xf>
    <xf numFmtId="0" fontId="8" fillId="36" borderId="79" xfId="0" applyFont="1" applyFill="1" applyBorder="1" applyAlignment="1">
      <alignment horizontal="justify" wrapText="1"/>
    </xf>
    <xf numFmtId="49" fontId="8" fillId="36" borderId="20" xfId="0" applyNumberFormat="1" applyFont="1" applyFill="1" applyBorder="1" applyAlignment="1">
      <alignment horizontal="center" vertical="center"/>
    </xf>
    <xf numFmtId="180" fontId="8" fillId="36" borderId="22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justify" wrapText="1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81" xfId="0" applyNumberFormat="1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horizontal="center" vertical="center"/>
    </xf>
    <xf numFmtId="2" fontId="8" fillId="36" borderId="11" xfId="0" applyNumberFormat="1" applyFont="1" applyFill="1" applyBorder="1" applyAlignment="1">
      <alignment horizontal="justify" wrapText="1"/>
    </xf>
    <xf numFmtId="0" fontId="8" fillId="35" borderId="39" xfId="0" applyFont="1" applyFill="1" applyBorder="1" applyAlignment="1">
      <alignment horizontal="justify" wrapText="1"/>
    </xf>
    <xf numFmtId="49" fontId="8" fillId="35" borderId="17" xfId="0" applyNumberFormat="1" applyFont="1" applyFill="1" applyBorder="1" applyAlignment="1">
      <alignment horizontal="center" vertical="center"/>
    </xf>
    <xf numFmtId="180" fontId="8" fillId="35" borderId="18" xfId="0" applyNumberFormat="1" applyFont="1" applyFill="1" applyBorder="1" applyAlignment="1">
      <alignment horizontal="center" vertical="center"/>
    </xf>
    <xf numFmtId="180" fontId="8" fillId="34" borderId="82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left" vertical="center" wrapText="1" indent="2"/>
    </xf>
    <xf numFmtId="0" fontId="8" fillId="0" borderId="67" xfId="0" applyFont="1" applyFill="1" applyBorder="1" applyAlignment="1">
      <alignment horizontal="left" vertical="center" wrapText="1" indent="2"/>
    </xf>
    <xf numFmtId="180" fontId="8" fillId="0" borderId="44" xfId="0" applyNumberFormat="1" applyFont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8" fillId="0" borderId="76" xfId="0" applyNumberFormat="1" applyFont="1" applyFill="1" applyBorder="1" applyAlignment="1">
      <alignment horizontal="center" vertical="center"/>
    </xf>
    <xf numFmtId="180" fontId="8" fillId="0" borderId="72" xfId="0" applyNumberFormat="1" applyFont="1" applyFill="1" applyBorder="1" applyAlignment="1">
      <alignment horizontal="center" vertical="center"/>
    </xf>
    <xf numFmtId="180" fontId="8" fillId="0" borderId="83" xfId="0" applyNumberFormat="1" applyFont="1" applyFill="1" applyBorder="1" applyAlignment="1">
      <alignment horizontal="center" vertical="center"/>
    </xf>
    <xf numFmtId="180" fontId="8" fillId="0" borderId="39" xfId="0" applyNumberFormat="1" applyFont="1" applyBorder="1" applyAlignment="1">
      <alignment horizontal="center" vertical="center" wrapText="1"/>
    </xf>
    <xf numFmtId="180" fontId="8" fillId="36" borderId="11" xfId="0" applyNumberFormat="1" applyFont="1" applyFill="1" applyBorder="1" applyAlignment="1">
      <alignment horizontal="center" vertical="center" wrapText="1"/>
    </xf>
    <xf numFmtId="180" fontId="8" fillId="35" borderId="39" xfId="0" applyNumberFormat="1" applyFont="1" applyFill="1" applyBorder="1" applyAlignment="1">
      <alignment horizontal="center" vertical="center"/>
    </xf>
    <xf numFmtId="180" fontId="8" fillId="34" borderId="84" xfId="0" applyNumberFormat="1" applyFont="1" applyFill="1" applyBorder="1" applyAlignment="1">
      <alignment horizontal="center" vertical="center" wrapText="1"/>
    </xf>
    <xf numFmtId="180" fontId="8" fillId="0" borderId="67" xfId="0" applyNumberFormat="1" applyFont="1" applyBorder="1" applyAlignment="1">
      <alignment horizontal="center" vertical="center" wrapText="1"/>
    </xf>
    <xf numFmtId="180" fontId="8" fillId="36" borderId="67" xfId="0" applyNumberFormat="1" applyFont="1" applyFill="1" applyBorder="1" applyAlignment="1">
      <alignment horizontal="center" vertical="center" wrapText="1"/>
    </xf>
    <xf numFmtId="180" fontId="8" fillId="35" borderId="67" xfId="0" applyNumberFormat="1" applyFont="1" applyFill="1" applyBorder="1" applyAlignment="1">
      <alignment horizontal="center" vertical="center"/>
    </xf>
    <xf numFmtId="180" fontId="8" fillId="34" borderId="6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 indent="2"/>
    </xf>
    <xf numFmtId="0" fontId="8" fillId="4" borderId="67" xfId="0" applyFont="1" applyFill="1" applyBorder="1" applyAlignment="1">
      <alignment vertical="center" wrapText="1"/>
    </xf>
    <xf numFmtId="49" fontId="8" fillId="4" borderId="64" xfId="0" applyNumberFormat="1" applyFont="1" applyFill="1" applyBorder="1" applyAlignment="1">
      <alignment horizontal="center" vertical="center"/>
    </xf>
    <xf numFmtId="180" fontId="8" fillId="4" borderId="27" xfId="0" applyNumberFormat="1" applyFont="1" applyFill="1" applyBorder="1" applyAlignment="1">
      <alignment horizontal="center" vertical="center" wrapText="1"/>
    </xf>
    <xf numFmtId="180" fontId="8" fillId="4" borderId="43" xfId="0" applyNumberFormat="1" applyFont="1" applyFill="1" applyBorder="1" applyAlignment="1">
      <alignment horizontal="center" vertical="center" wrapText="1"/>
    </xf>
    <xf numFmtId="180" fontId="8" fillId="4" borderId="67" xfId="0" applyNumberFormat="1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left" vertical="center"/>
    </xf>
    <xf numFmtId="0" fontId="13" fillId="4" borderId="6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180" fontId="8" fillId="0" borderId="67" xfId="0" applyNumberFormat="1" applyFont="1" applyBorder="1" applyAlignment="1">
      <alignment horizontal="center" wrapText="1"/>
    </xf>
    <xf numFmtId="180" fontId="8" fillId="37" borderId="67" xfId="0" applyNumberFormat="1" applyFont="1" applyFill="1" applyBorder="1" applyAlignment="1">
      <alignment horizontal="center" wrapText="1"/>
    </xf>
    <xf numFmtId="180" fontId="8" fillId="0" borderId="67" xfId="0" applyNumberFormat="1" applyFont="1" applyFill="1" applyBorder="1" applyAlignment="1">
      <alignment horizontal="center" wrapText="1"/>
    </xf>
    <xf numFmtId="0" fontId="9" fillId="37" borderId="0" xfId="0" applyFont="1" applyFill="1" applyAlignment="1">
      <alignment vertical="center" wrapText="1"/>
    </xf>
    <xf numFmtId="0" fontId="15" fillId="0" borderId="67" xfId="0" applyFont="1" applyBorder="1" applyAlignment="1">
      <alignment horizontal="left" wrapText="1" indent="1"/>
    </xf>
    <xf numFmtId="0" fontId="15" fillId="0" borderId="67" xfId="0" applyFont="1" applyFill="1" applyBorder="1" applyAlignment="1">
      <alignment horizontal="left" wrapText="1" indent="1"/>
    </xf>
    <xf numFmtId="49" fontId="8" fillId="0" borderId="67" xfId="0" applyNumberFormat="1" applyFont="1" applyFill="1" applyBorder="1" applyAlignment="1">
      <alignment horizontal="left" vertical="center" wrapText="1" indent="2"/>
    </xf>
    <xf numFmtId="49" fontId="10" fillId="0" borderId="67" xfId="0" applyNumberFormat="1" applyFont="1" applyFill="1" applyBorder="1" applyAlignment="1">
      <alignment horizontal="left" vertical="center" wrapText="1" indent="2"/>
    </xf>
    <xf numFmtId="49" fontId="18" fillId="37" borderId="59" xfId="0" applyNumberFormat="1" applyFont="1" applyFill="1" applyBorder="1" applyAlignment="1">
      <alignment horizontal="center" vertical="center"/>
    </xf>
    <xf numFmtId="180" fontId="18" fillId="37" borderId="19" xfId="0" applyNumberFormat="1" applyFont="1" applyFill="1" applyBorder="1" applyAlignment="1">
      <alignment horizontal="center" vertical="center"/>
    </xf>
    <xf numFmtId="180" fontId="18" fillId="37" borderId="44" xfId="0" applyNumberFormat="1" applyFont="1" applyFill="1" applyBorder="1" applyAlignment="1">
      <alignment horizontal="center" vertical="center"/>
    </xf>
    <xf numFmtId="49" fontId="8" fillId="37" borderId="64" xfId="0" applyNumberFormat="1" applyFont="1" applyFill="1" applyBorder="1" applyAlignment="1">
      <alignment horizontal="center" vertical="center"/>
    </xf>
    <xf numFmtId="180" fontId="8" fillId="37" borderId="22" xfId="0" applyNumberFormat="1" applyFont="1" applyFill="1" applyBorder="1" applyAlignment="1">
      <alignment horizontal="center" vertical="center"/>
    </xf>
    <xf numFmtId="180" fontId="8" fillId="37" borderId="11" xfId="0" applyNumberFormat="1" applyFont="1" applyFill="1" applyBorder="1" applyAlignment="1">
      <alignment horizontal="center" vertical="center"/>
    </xf>
    <xf numFmtId="180" fontId="8" fillId="37" borderId="67" xfId="0" applyNumberFormat="1" applyFont="1" applyFill="1" applyBorder="1" applyAlignment="1">
      <alignment horizontal="center" vertical="center"/>
    </xf>
    <xf numFmtId="180" fontId="6" fillId="38" borderId="67" xfId="0" applyNumberFormat="1" applyFont="1" applyFill="1" applyBorder="1" applyAlignment="1">
      <alignment horizontal="center" wrapText="1"/>
    </xf>
    <xf numFmtId="0" fontId="9" fillId="38" borderId="0" xfId="0" applyFont="1" applyFill="1" applyAlignment="1">
      <alignment/>
    </xf>
    <xf numFmtId="0" fontId="6" fillId="0" borderId="67" xfId="0" applyFont="1" applyBorder="1" applyAlignment="1">
      <alignment horizontal="left" vertical="center"/>
    </xf>
    <xf numFmtId="0" fontId="15" fillId="37" borderId="67" xfId="0" applyFont="1" applyFill="1" applyBorder="1" applyAlignment="1">
      <alignment horizontal="left" vertical="center" wrapText="1" indent="1"/>
    </xf>
    <xf numFmtId="0" fontId="15" fillId="37" borderId="67" xfId="0" applyFont="1" applyFill="1" applyBorder="1" applyAlignment="1">
      <alignment horizontal="left" wrapText="1" indent="1"/>
    </xf>
    <xf numFmtId="0" fontId="6" fillId="34" borderId="67" xfId="0" applyFont="1" applyFill="1" applyBorder="1" applyAlignment="1">
      <alignment horizontal="justify" wrapText="1"/>
    </xf>
    <xf numFmtId="180" fontId="8" fillId="4" borderId="67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wrapText="1" indent="2"/>
    </xf>
    <xf numFmtId="0" fontId="8" fillId="0" borderId="54" xfId="0" applyFont="1" applyFill="1" applyBorder="1" applyAlignment="1">
      <alignment horizontal="left" wrapText="1" indent="2"/>
    </xf>
    <xf numFmtId="0" fontId="8" fillId="0" borderId="85" xfId="0" applyFont="1" applyFill="1" applyBorder="1" applyAlignment="1">
      <alignment horizontal="left" wrapText="1" indent="2"/>
    </xf>
    <xf numFmtId="0" fontId="8" fillId="0" borderId="36" xfId="0" applyFont="1" applyFill="1" applyBorder="1" applyAlignment="1">
      <alignment horizontal="left" vertical="top" wrapText="1" indent="2"/>
    </xf>
    <xf numFmtId="0" fontId="8" fillId="0" borderId="79" xfId="53" applyFont="1" applyFill="1" applyBorder="1" applyAlignment="1">
      <alignment horizontal="left" vertical="top" wrapText="1" indent="2"/>
      <protection/>
    </xf>
    <xf numFmtId="0" fontId="8" fillId="0" borderId="46" xfId="0" applyFont="1" applyFill="1" applyBorder="1" applyAlignment="1">
      <alignment horizontal="left" wrapText="1" indent="2"/>
    </xf>
    <xf numFmtId="0" fontId="8" fillId="0" borderId="54" xfId="0" applyFont="1" applyFill="1" applyBorder="1" applyAlignment="1">
      <alignment horizontal="left" wrapText="1" indent="2"/>
    </xf>
    <xf numFmtId="0" fontId="8" fillId="0" borderId="85" xfId="0" applyFont="1" applyFill="1" applyBorder="1" applyAlignment="1">
      <alignment horizontal="left" wrapText="1" indent="2"/>
    </xf>
    <xf numFmtId="0" fontId="8" fillId="0" borderId="8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left" wrapText="1"/>
    </xf>
    <xf numFmtId="0" fontId="8" fillId="0" borderId="67" xfId="0" applyFont="1" applyBorder="1" applyAlignment="1">
      <alignment horizontal="left" wrapText="1"/>
    </xf>
    <xf numFmtId="0" fontId="15" fillId="37" borderId="46" xfId="0" applyFont="1" applyFill="1" applyBorder="1" applyAlignment="1">
      <alignment horizontal="left" wrapText="1"/>
    </xf>
    <xf numFmtId="0" fontId="15" fillId="37" borderId="54" xfId="0" applyFont="1" applyFill="1" applyBorder="1" applyAlignment="1">
      <alignment horizontal="left" wrapText="1"/>
    </xf>
    <xf numFmtId="0" fontId="15" fillId="37" borderId="85" xfId="0" applyFont="1" applyFill="1" applyBorder="1" applyAlignment="1">
      <alignment horizontal="left" wrapText="1"/>
    </xf>
    <xf numFmtId="0" fontId="8" fillId="0" borderId="46" xfId="0" applyFont="1" applyFill="1" applyBorder="1" applyAlignment="1">
      <alignment horizontal="left" indent="2"/>
    </xf>
    <xf numFmtId="0" fontId="8" fillId="0" borderId="54" xfId="0" applyFont="1" applyFill="1" applyBorder="1" applyAlignment="1">
      <alignment horizontal="left" indent="2"/>
    </xf>
    <xf numFmtId="0" fontId="8" fillId="0" borderId="85" xfId="0" applyFont="1" applyFill="1" applyBorder="1" applyAlignment="1">
      <alignment horizontal="left" indent="2"/>
    </xf>
    <xf numFmtId="0" fontId="8" fillId="0" borderId="46" xfId="0" applyFont="1" applyFill="1" applyBorder="1" applyAlignment="1">
      <alignment horizontal="left" indent="2" shrinkToFit="1"/>
    </xf>
    <xf numFmtId="0" fontId="8" fillId="0" borderId="54" xfId="0" applyFont="1" applyFill="1" applyBorder="1" applyAlignment="1">
      <alignment horizontal="left" indent="2" shrinkToFit="1"/>
    </xf>
    <xf numFmtId="0" fontId="8" fillId="0" borderId="85" xfId="0" applyFont="1" applyFill="1" applyBorder="1" applyAlignment="1">
      <alignment horizontal="left" indent="2" shrinkToFit="1"/>
    </xf>
    <xf numFmtId="0" fontId="8" fillId="0" borderId="46" xfId="0" applyFont="1" applyFill="1" applyBorder="1" applyAlignment="1">
      <alignment horizontal="left" wrapText="1" indent="2" shrinkToFit="1"/>
    </xf>
    <xf numFmtId="0" fontId="8" fillId="0" borderId="54" xfId="0" applyFont="1" applyFill="1" applyBorder="1" applyAlignment="1">
      <alignment horizontal="left" wrapText="1" indent="2" shrinkToFit="1"/>
    </xf>
    <xf numFmtId="0" fontId="8" fillId="0" borderId="85" xfId="0" applyFont="1" applyFill="1" applyBorder="1" applyAlignment="1">
      <alignment horizontal="left" wrapText="1" indent="2" shrinkToFit="1"/>
    </xf>
    <xf numFmtId="0" fontId="6" fillId="37" borderId="67" xfId="0" applyFont="1" applyFill="1" applyBorder="1" applyAlignment="1">
      <alignment horizontal="left" wrapText="1"/>
    </xf>
    <xf numFmtId="0" fontId="8" fillId="37" borderId="67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left" indent="2"/>
    </xf>
    <xf numFmtId="0" fontId="10" fillId="0" borderId="54" xfId="0" applyFont="1" applyFill="1" applyBorder="1" applyAlignment="1">
      <alignment horizontal="left" indent="2"/>
    </xf>
    <xf numFmtId="0" fontId="10" fillId="0" borderId="85" xfId="0" applyFont="1" applyFill="1" applyBorder="1" applyAlignment="1">
      <alignment horizontal="left" indent="2"/>
    </xf>
    <xf numFmtId="0" fontId="6" fillId="38" borderId="67" xfId="0" applyFont="1" applyFill="1" applyBorder="1" applyAlignment="1">
      <alignment horizontal="left" wrapText="1"/>
    </xf>
    <xf numFmtId="181" fontId="8" fillId="0" borderId="67" xfId="0" applyNumberFormat="1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 № 4  (доходы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7"/>
  <sheetViews>
    <sheetView tabSelected="1" zoomScalePageLayoutView="0" workbookViewId="0" topLeftCell="A250">
      <selection activeCell="R23" sqref="R23"/>
    </sheetView>
  </sheetViews>
  <sheetFormatPr defaultColWidth="9.00390625" defaultRowHeight="12.75"/>
  <cols>
    <col min="1" max="1" width="74.125" style="0" customWidth="1"/>
    <col min="2" max="2" width="19.75390625" style="0" hidden="1" customWidth="1"/>
    <col min="3" max="3" width="16.25390625" style="0" hidden="1" customWidth="1"/>
    <col min="4" max="4" width="12.125" style="0" hidden="1" customWidth="1"/>
    <col min="5" max="5" width="16.00390625" style="0" hidden="1" customWidth="1"/>
    <col min="6" max="6" width="16.125" style="0" hidden="1" customWidth="1"/>
    <col min="7" max="7" width="15.125" style="0" hidden="1" customWidth="1"/>
    <col min="8" max="8" width="15.875" style="0" hidden="1" customWidth="1"/>
    <col min="9" max="9" width="10.75390625" style="0" hidden="1" customWidth="1"/>
    <col min="10" max="10" width="9.875" style="0" hidden="1" customWidth="1"/>
    <col min="11" max="11" width="14.75390625" style="0" customWidth="1"/>
  </cols>
  <sheetData>
    <row r="1" spans="2:11" ht="12.75" hidden="1"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9.5" customHeight="1">
      <c r="A2" s="284" t="s">
        <v>308</v>
      </c>
      <c r="B2" s="284"/>
      <c r="C2" s="284"/>
      <c r="D2" s="117"/>
      <c r="E2" s="117"/>
      <c r="F2" s="117"/>
      <c r="G2" s="117"/>
      <c r="H2" s="117"/>
      <c r="I2" s="117"/>
      <c r="J2" s="117"/>
      <c r="K2" s="117"/>
    </row>
    <row r="3" spans="1:11" ht="16.5">
      <c r="A3" s="285" t="s">
        <v>399</v>
      </c>
      <c r="B3" s="285"/>
      <c r="C3" s="285"/>
      <c r="D3" s="118"/>
      <c r="E3" s="118"/>
      <c r="F3" s="118"/>
      <c r="G3" s="118"/>
      <c r="H3" s="118"/>
      <c r="I3" s="118"/>
      <c r="J3" s="118"/>
      <c r="K3" s="118"/>
    </row>
    <row r="4" spans="1:11" ht="16.5">
      <c r="A4" s="285" t="s">
        <v>400</v>
      </c>
      <c r="B4" s="285"/>
      <c r="C4" s="285"/>
      <c r="D4" s="118"/>
      <c r="E4" s="118"/>
      <c r="F4" s="118"/>
      <c r="G4" s="118"/>
      <c r="H4" s="118"/>
      <c r="I4" s="118"/>
      <c r="J4" s="118"/>
      <c r="K4" s="118"/>
    </row>
    <row r="5" spans="1:11" ht="16.5">
      <c r="A5" s="284" t="s">
        <v>403</v>
      </c>
      <c r="B5" s="284"/>
      <c r="C5" s="284"/>
      <c r="D5" s="118"/>
      <c r="E5" s="118"/>
      <c r="F5" s="118"/>
      <c r="G5" s="118"/>
      <c r="H5" s="118"/>
      <c r="I5" s="118"/>
      <c r="J5" s="118"/>
      <c r="K5" s="118"/>
    </row>
    <row r="6" spans="1:11" ht="11.25" customHeight="1" thickBot="1">
      <c r="A6" s="5"/>
      <c r="B6" s="5"/>
      <c r="C6" s="5"/>
      <c r="D6" s="5"/>
      <c r="E6" s="105"/>
      <c r="F6" s="5"/>
      <c r="G6" s="105"/>
      <c r="H6" s="5"/>
      <c r="I6" s="105"/>
      <c r="J6" s="5"/>
      <c r="K6" s="105"/>
    </row>
    <row r="7" spans="1:11" ht="19.5" customHeight="1" thickBot="1">
      <c r="A7" s="286" t="s">
        <v>162</v>
      </c>
      <c r="B7" s="287" t="s">
        <v>206</v>
      </c>
      <c r="C7" s="282" t="s">
        <v>64</v>
      </c>
      <c r="D7" s="282" t="s">
        <v>65</v>
      </c>
      <c r="E7" s="282" t="s">
        <v>64</v>
      </c>
      <c r="F7" s="282" t="s">
        <v>65</v>
      </c>
      <c r="G7" s="282" t="s">
        <v>64</v>
      </c>
      <c r="H7" s="282" t="s">
        <v>65</v>
      </c>
      <c r="I7" s="282" t="s">
        <v>64</v>
      </c>
      <c r="J7" s="289" t="s">
        <v>65</v>
      </c>
      <c r="K7" s="286" t="s">
        <v>272</v>
      </c>
    </row>
    <row r="8" spans="1:11" ht="24" customHeight="1">
      <c r="A8" s="286"/>
      <c r="B8" s="288"/>
      <c r="C8" s="283"/>
      <c r="D8" s="283"/>
      <c r="E8" s="283"/>
      <c r="F8" s="283"/>
      <c r="G8" s="283"/>
      <c r="H8" s="283"/>
      <c r="I8" s="283"/>
      <c r="J8" s="290"/>
      <c r="K8" s="286"/>
    </row>
    <row r="9" spans="1:11" s="108" customFormat="1" ht="12">
      <c r="A9" s="195">
        <v>1</v>
      </c>
      <c r="B9" s="149">
        <v>2</v>
      </c>
      <c r="C9" s="107">
        <v>3</v>
      </c>
      <c r="D9" s="107">
        <v>4</v>
      </c>
      <c r="E9" s="107">
        <v>3</v>
      </c>
      <c r="F9" s="107">
        <v>4</v>
      </c>
      <c r="G9" s="107">
        <v>3</v>
      </c>
      <c r="H9" s="107">
        <v>4</v>
      </c>
      <c r="I9" s="107">
        <v>3</v>
      </c>
      <c r="J9" s="106">
        <v>4</v>
      </c>
      <c r="K9" s="195">
        <v>3</v>
      </c>
    </row>
    <row r="10" spans="1:11" s="108" customFormat="1" ht="15.75">
      <c r="A10" s="269" t="s">
        <v>164</v>
      </c>
      <c r="B10" s="149"/>
      <c r="C10" s="107"/>
      <c r="D10" s="107"/>
      <c r="E10" s="107"/>
      <c r="F10" s="107"/>
      <c r="G10" s="107"/>
      <c r="H10" s="107"/>
      <c r="I10" s="107"/>
      <c r="J10" s="106"/>
      <c r="K10" s="195"/>
    </row>
    <row r="11" spans="1:11" s="108" customFormat="1" ht="15.75">
      <c r="A11" s="248" t="s">
        <v>207</v>
      </c>
      <c r="B11" s="249"/>
      <c r="C11" s="250"/>
      <c r="D11" s="250"/>
      <c r="E11" s="250"/>
      <c r="F11" s="250"/>
      <c r="G11" s="250"/>
      <c r="H11" s="250"/>
      <c r="I11" s="250"/>
      <c r="J11" s="251"/>
      <c r="K11" s="273">
        <f>K13+K55</f>
        <v>62174.7</v>
      </c>
    </row>
    <row r="12" spans="1:11" s="108" customFormat="1" ht="12.75" customHeight="1">
      <c r="A12" s="159" t="s">
        <v>135</v>
      </c>
      <c r="B12" s="149"/>
      <c r="C12" s="107"/>
      <c r="D12" s="107"/>
      <c r="E12" s="107"/>
      <c r="F12" s="107"/>
      <c r="G12" s="107"/>
      <c r="H12" s="107"/>
      <c r="I12" s="107"/>
      <c r="J12" s="106"/>
      <c r="K12" s="195"/>
    </row>
    <row r="13" spans="1:11" ht="14.25" customHeight="1">
      <c r="A13" s="270" t="s">
        <v>273</v>
      </c>
      <c r="B13" s="263" t="s">
        <v>208</v>
      </c>
      <c r="C13" s="264">
        <f>C14+C28+C38+C41+C51+C56+C73+C83+C91+C119+C117+C22+C79</f>
        <v>42992.8</v>
      </c>
      <c r="D13" s="264">
        <f>D14+D28+D38+D41+D51+D56+D73+D83+D91+D119+D117+D22+D79</f>
        <v>0</v>
      </c>
      <c r="E13" s="264">
        <f>SUM(C13:D13)</f>
        <v>42992.8</v>
      </c>
      <c r="F13" s="264">
        <f>F14+F28+F38+F41+F51+F56+F73+F83+F91+F119+F117+F22+F79</f>
        <v>0</v>
      </c>
      <c r="G13" s="264">
        <f>SUM(E13:F13)</f>
        <v>42992.8</v>
      </c>
      <c r="H13" s="264">
        <f>H14+H28+H38+H41+H51+H56+H73+H83+H91+H119+H117+H22+H79</f>
        <v>0</v>
      </c>
      <c r="I13" s="264">
        <f>SUM(G13:H13)</f>
        <v>42992.8</v>
      </c>
      <c r="J13" s="265">
        <f>J14+J28+J38+J41+J51+J56+J73+J83+J91+J119+J117+J22+J79</f>
        <v>0</v>
      </c>
      <c r="K13" s="266">
        <v>52896.9</v>
      </c>
    </row>
    <row r="14" spans="1:11" s="115" customFormat="1" ht="18" customHeight="1" hidden="1">
      <c r="A14" s="160" t="s">
        <v>303</v>
      </c>
      <c r="B14" s="125"/>
      <c r="C14" s="116"/>
      <c r="D14" s="116"/>
      <c r="E14" s="116"/>
      <c r="F14" s="116"/>
      <c r="G14" s="116"/>
      <c r="H14" s="116"/>
      <c r="I14" s="116"/>
      <c r="J14" s="169"/>
      <c r="K14" s="199"/>
    </row>
    <row r="15" spans="1:11" s="115" customFormat="1" ht="12.75" customHeight="1">
      <c r="A15" s="256" t="s">
        <v>163</v>
      </c>
      <c r="B15" s="125"/>
      <c r="C15" s="116"/>
      <c r="D15" s="116"/>
      <c r="E15" s="116"/>
      <c r="F15" s="116"/>
      <c r="G15" s="116"/>
      <c r="H15" s="116"/>
      <c r="I15" s="116"/>
      <c r="J15" s="169"/>
      <c r="K15" s="199"/>
    </row>
    <row r="16" spans="1:11" s="3" customFormat="1" ht="16.5" customHeight="1" hidden="1">
      <c r="A16" s="145" t="s">
        <v>310</v>
      </c>
      <c r="B16" s="133" t="s">
        <v>210</v>
      </c>
      <c r="C16" s="206">
        <f>SUM(C18)</f>
        <v>37709</v>
      </c>
      <c r="D16" s="206">
        <f>SUM(D18)</f>
        <v>0</v>
      </c>
      <c r="E16" s="206">
        <f>SUM(C16:D16)</f>
        <v>37709</v>
      </c>
      <c r="F16" s="206">
        <f>SUM(F18)</f>
        <v>0</v>
      </c>
      <c r="G16" s="206">
        <f>SUM(E16:F16)</f>
        <v>37709</v>
      </c>
      <c r="H16" s="206">
        <f>SUM(H18)</f>
        <v>0</v>
      </c>
      <c r="I16" s="206">
        <f>SUM(G16:H16)</f>
        <v>37709</v>
      </c>
      <c r="J16" s="230">
        <f>SUM(J18)</f>
        <v>0</v>
      </c>
      <c r="K16" s="197"/>
    </row>
    <row r="17" spans="1:11" ht="15.75" customHeight="1">
      <c r="A17" s="227" t="s">
        <v>211</v>
      </c>
      <c r="B17" s="152" t="s">
        <v>212</v>
      </c>
      <c r="C17" s="16">
        <f>C18+C19+C20+C21</f>
        <v>37837.8</v>
      </c>
      <c r="D17" s="16">
        <f>D18+D19+D20+D21</f>
        <v>0</v>
      </c>
      <c r="E17" s="16">
        <f>SUM(C17:D17)</f>
        <v>37837.8</v>
      </c>
      <c r="F17" s="16">
        <f>F18+F19+F20+F21</f>
        <v>0</v>
      </c>
      <c r="G17" s="16">
        <f>SUM(E17:F17)</f>
        <v>37837.8</v>
      </c>
      <c r="H17" s="16">
        <f>H18+H19+H20+H21</f>
        <v>0</v>
      </c>
      <c r="I17" s="16">
        <f>SUM(G17:H17)</f>
        <v>37837.8</v>
      </c>
      <c r="J17" s="229">
        <f>J18+J19+J20+J21</f>
        <v>0</v>
      </c>
      <c r="K17" s="196">
        <v>33240.9</v>
      </c>
    </row>
    <row r="18" spans="1:11" ht="68.25" customHeight="1" hidden="1">
      <c r="A18" s="227" t="s">
        <v>104</v>
      </c>
      <c r="B18" s="134" t="s">
        <v>213</v>
      </c>
      <c r="C18" s="11">
        <v>37709</v>
      </c>
      <c r="D18" s="11"/>
      <c r="E18" s="11">
        <f>SUM(C18:D18)</f>
        <v>37709</v>
      </c>
      <c r="F18" s="11"/>
      <c r="G18" s="11">
        <f>SUM(E18:F18)</f>
        <v>37709</v>
      </c>
      <c r="H18" s="11"/>
      <c r="I18" s="11">
        <f>SUM(G18:H18)</f>
        <v>37709</v>
      </c>
      <c r="J18" s="175"/>
      <c r="K18" s="196"/>
    </row>
    <row r="19" spans="1:11" ht="108" customHeight="1" hidden="1">
      <c r="A19" s="227" t="s">
        <v>116</v>
      </c>
      <c r="B19" s="134" t="s">
        <v>215</v>
      </c>
      <c r="C19" s="11">
        <v>113.8</v>
      </c>
      <c r="D19" s="11"/>
      <c r="E19" s="11">
        <f>SUM(C19:D19)</f>
        <v>113.8</v>
      </c>
      <c r="F19" s="11"/>
      <c r="G19" s="11">
        <f>SUM(E19:F19)</f>
        <v>113.8</v>
      </c>
      <c r="H19" s="11"/>
      <c r="I19" s="11">
        <f>SUM(G19:H19)</f>
        <v>113.8</v>
      </c>
      <c r="J19" s="175"/>
      <c r="K19" s="196"/>
    </row>
    <row r="20" spans="1:11" ht="51" customHeight="1" hidden="1">
      <c r="A20" s="227" t="s">
        <v>300</v>
      </c>
      <c r="B20" s="134" t="s">
        <v>287</v>
      </c>
      <c r="C20" s="11">
        <v>15</v>
      </c>
      <c r="D20" s="11"/>
      <c r="E20" s="11">
        <f>SUM(C20:D20)</f>
        <v>15</v>
      </c>
      <c r="F20" s="11"/>
      <c r="G20" s="11">
        <f>SUM(E20:F20)</f>
        <v>15</v>
      </c>
      <c r="H20" s="11"/>
      <c r="I20" s="11">
        <f>SUM(G20:H20)</f>
        <v>15</v>
      </c>
      <c r="J20" s="175"/>
      <c r="K20" s="196"/>
    </row>
    <row r="21" spans="1:11" ht="28.5" customHeight="1" hidden="1">
      <c r="A21" s="227" t="s">
        <v>353</v>
      </c>
      <c r="B21" s="153" t="s">
        <v>299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62">
        <v>0</v>
      </c>
      <c r="K21" s="196"/>
    </row>
    <row r="22" spans="1:11" s="3" customFormat="1" ht="48" customHeight="1" hidden="1">
      <c r="A22" s="258" t="s">
        <v>34</v>
      </c>
      <c r="B22" s="133" t="s">
        <v>33</v>
      </c>
      <c r="C22" s="206">
        <f>SUM(C23)</f>
        <v>22460</v>
      </c>
      <c r="D22" s="206">
        <f>SUM(D23)</f>
        <v>0</v>
      </c>
      <c r="E22" s="206">
        <f aca="true" t="shared" si="0" ref="E22:E28">SUM(C22:D22)</f>
        <v>22460</v>
      </c>
      <c r="F22" s="206">
        <f>SUM(F23)</f>
        <v>0</v>
      </c>
      <c r="G22" s="206">
        <f aca="true" t="shared" si="1" ref="G22:G28">SUM(E22:F22)</f>
        <v>22460</v>
      </c>
      <c r="H22" s="206">
        <f>SUM(H23)</f>
        <v>0</v>
      </c>
      <c r="I22" s="206">
        <f aca="true" t="shared" si="2" ref="I22:I28">SUM(G22:H22)</f>
        <v>22460</v>
      </c>
      <c r="J22" s="230">
        <f>SUM(J23)</f>
        <v>0</v>
      </c>
      <c r="K22" s="197"/>
    </row>
    <row r="23" spans="1:11" ht="33.75" customHeight="1">
      <c r="A23" s="227" t="s">
        <v>35</v>
      </c>
      <c r="B23" s="151" t="s">
        <v>36</v>
      </c>
      <c r="C23" s="15">
        <f>SUM(C24:C27)</f>
        <v>22460</v>
      </c>
      <c r="D23" s="15">
        <f>SUM(D24:D27)</f>
        <v>0</v>
      </c>
      <c r="E23" s="15">
        <f t="shared" si="0"/>
        <v>22460</v>
      </c>
      <c r="F23" s="15">
        <f>SUM(F24:F27)</f>
        <v>0</v>
      </c>
      <c r="G23" s="15">
        <f t="shared" si="1"/>
        <v>22460</v>
      </c>
      <c r="H23" s="15">
        <f>SUM(H24:H27)</f>
        <v>0</v>
      </c>
      <c r="I23" s="15">
        <f t="shared" si="2"/>
        <v>22460</v>
      </c>
      <c r="J23" s="162">
        <f>SUM(J24:J27)</f>
        <v>0</v>
      </c>
      <c r="K23" s="196">
        <v>13870.9</v>
      </c>
    </row>
    <row r="24" spans="1:11" ht="63.75" customHeight="1" hidden="1">
      <c r="A24" s="227" t="s">
        <v>313</v>
      </c>
      <c r="B24" s="119" t="s">
        <v>314</v>
      </c>
      <c r="C24" s="35">
        <v>15280.1</v>
      </c>
      <c r="D24" s="35"/>
      <c r="E24" s="15">
        <f t="shared" si="0"/>
        <v>15280.1</v>
      </c>
      <c r="F24" s="35"/>
      <c r="G24" s="15">
        <f t="shared" si="1"/>
        <v>15280.1</v>
      </c>
      <c r="H24" s="35"/>
      <c r="I24" s="15">
        <f t="shared" si="2"/>
        <v>15280.1</v>
      </c>
      <c r="J24" s="161"/>
      <c r="K24" s="196"/>
    </row>
    <row r="25" spans="1:11" ht="80.25" customHeight="1" hidden="1">
      <c r="A25" s="227" t="s">
        <v>315</v>
      </c>
      <c r="B25" s="119" t="s">
        <v>316</v>
      </c>
      <c r="C25" s="35">
        <v>7251.2</v>
      </c>
      <c r="D25" s="35"/>
      <c r="E25" s="15">
        <f t="shared" si="0"/>
        <v>7251.2</v>
      </c>
      <c r="F25" s="35"/>
      <c r="G25" s="15">
        <f t="shared" si="1"/>
        <v>7251.2</v>
      </c>
      <c r="H25" s="35"/>
      <c r="I25" s="15">
        <f t="shared" si="2"/>
        <v>7251.2</v>
      </c>
      <c r="J25" s="161"/>
      <c r="K25" s="196"/>
    </row>
    <row r="26" spans="1:11" ht="65.25" customHeight="1" hidden="1">
      <c r="A26" s="227" t="s">
        <v>317</v>
      </c>
      <c r="B26" s="119" t="s">
        <v>318</v>
      </c>
      <c r="C26" s="35">
        <v>162.8</v>
      </c>
      <c r="D26" s="35"/>
      <c r="E26" s="15">
        <f t="shared" si="0"/>
        <v>162.8</v>
      </c>
      <c r="F26" s="35"/>
      <c r="G26" s="15">
        <f t="shared" si="1"/>
        <v>162.8</v>
      </c>
      <c r="H26" s="35"/>
      <c r="I26" s="15">
        <f t="shared" si="2"/>
        <v>162.8</v>
      </c>
      <c r="J26" s="161"/>
      <c r="K26" s="196"/>
    </row>
    <row r="27" spans="1:11" ht="65.25" customHeight="1" hidden="1">
      <c r="A27" s="227" t="s">
        <v>319</v>
      </c>
      <c r="B27" s="119" t="s">
        <v>320</v>
      </c>
      <c r="C27" s="15">
        <v>-234.1</v>
      </c>
      <c r="D27" s="15"/>
      <c r="E27" s="15">
        <f t="shared" si="0"/>
        <v>-234.1</v>
      </c>
      <c r="F27" s="15"/>
      <c r="G27" s="15">
        <f t="shared" si="1"/>
        <v>-234.1</v>
      </c>
      <c r="H27" s="15"/>
      <c r="I27" s="15">
        <f t="shared" si="2"/>
        <v>-234.1</v>
      </c>
      <c r="J27" s="162"/>
      <c r="K27" s="196"/>
    </row>
    <row r="28" spans="1:11" s="3" customFormat="1" ht="18.75" customHeight="1" hidden="1">
      <c r="A28" s="258" t="s">
        <v>216</v>
      </c>
      <c r="B28" s="133" t="s">
        <v>217</v>
      </c>
      <c r="C28" s="206">
        <f>SUM(C29+C32+C34+C36)</f>
        <v>6207</v>
      </c>
      <c r="D28" s="206">
        <f>SUM(D29+D32+D34+D36)</f>
        <v>0</v>
      </c>
      <c r="E28" s="206">
        <f t="shared" si="0"/>
        <v>6207</v>
      </c>
      <c r="F28" s="206">
        <f>SUM(F29+F32+F34+F36)</f>
        <v>0</v>
      </c>
      <c r="G28" s="206">
        <f t="shared" si="1"/>
        <v>6207</v>
      </c>
      <c r="H28" s="206">
        <f>SUM(H29+H32+H34+H36)</f>
        <v>0</v>
      </c>
      <c r="I28" s="206">
        <f t="shared" si="2"/>
        <v>6207</v>
      </c>
      <c r="J28" s="230">
        <f>SUM(J29+J32+J34+J36)</f>
        <v>0</v>
      </c>
      <c r="K28" s="197"/>
    </row>
    <row r="29" spans="1:11" s="3" customFormat="1" ht="30.75" customHeight="1" hidden="1">
      <c r="A29" s="258" t="s">
        <v>218</v>
      </c>
      <c r="B29" s="120" t="s">
        <v>219</v>
      </c>
      <c r="C29" s="10">
        <f aca="true" t="shared" si="3" ref="C29:J29">C30</f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63">
        <f t="shared" si="3"/>
        <v>0</v>
      </c>
      <c r="K29" s="197"/>
    </row>
    <row r="30" spans="1:11" s="3" customFormat="1" ht="34.5" customHeight="1" hidden="1">
      <c r="A30" s="258" t="s">
        <v>220</v>
      </c>
      <c r="B30" s="120" t="s">
        <v>117</v>
      </c>
      <c r="C30" s="10">
        <f aca="true" t="shared" si="4" ref="C30:J30">SUM(C31)</f>
        <v>0</v>
      </c>
      <c r="D30" s="10">
        <f t="shared" si="4"/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63">
        <f t="shared" si="4"/>
        <v>0</v>
      </c>
      <c r="K30" s="197"/>
    </row>
    <row r="31" spans="1:11" s="3" customFormat="1" ht="30" customHeight="1" hidden="1">
      <c r="A31" s="258" t="s">
        <v>220</v>
      </c>
      <c r="B31" s="120" t="s">
        <v>221</v>
      </c>
      <c r="C31" s="10"/>
      <c r="D31" s="10"/>
      <c r="E31" s="10"/>
      <c r="F31" s="10"/>
      <c r="G31" s="10"/>
      <c r="H31" s="10"/>
      <c r="I31" s="10"/>
      <c r="J31" s="163"/>
      <c r="K31" s="197"/>
    </row>
    <row r="32" spans="1:11" s="3" customFormat="1" ht="16.5" customHeight="1">
      <c r="A32" s="258" t="s">
        <v>223</v>
      </c>
      <c r="B32" s="120" t="s">
        <v>118</v>
      </c>
      <c r="C32" s="10">
        <f>SUM(C33)</f>
        <v>6040</v>
      </c>
      <c r="D32" s="10">
        <f>SUM(D33)</f>
        <v>0</v>
      </c>
      <c r="E32" s="10">
        <f aca="true" t="shared" si="5" ref="E32:E37">SUM(C32:D32)</f>
        <v>6040</v>
      </c>
      <c r="F32" s="10">
        <f>SUM(F33)</f>
        <v>0</v>
      </c>
      <c r="G32" s="10">
        <f aca="true" t="shared" si="6" ref="G32:G37">SUM(E32:F32)</f>
        <v>6040</v>
      </c>
      <c r="H32" s="10">
        <f>SUM(H33)</f>
        <v>0</v>
      </c>
      <c r="I32" s="10">
        <f aca="true" t="shared" si="7" ref="I32:I37">SUM(G32:H32)</f>
        <v>6040</v>
      </c>
      <c r="J32" s="163">
        <f>SUM(J33)</f>
        <v>0</v>
      </c>
      <c r="K32" s="197">
        <v>-58.7</v>
      </c>
    </row>
    <row r="33" spans="1:11" s="3" customFormat="1" ht="31.5" hidden="1">
      <c r="A33" s="258" t="s">
        <v>223</v>
      </c>
      <c r="B33" s="120" t="s">
        <v>224</v>
      </c>
      <c r="C33" s="10">
        <v>6040</v>
      </c>
      <c r="D33" s="10"/>
      <c r="E33" s="10">
        <f t="shared" si="5"/>
        <v>6040</v>
      </c>
      <c r="F33" s="10"/>
      <c r="G33" s="10">
        <f t="shared" si="6"/>
        <v>6040</v>
      </c>
      <c r="H33" s="10"/>
      <c r="I33" s="10">
        <f t="shared" si="7"/>
        <v>6040</v>
      </c>
      <c r="J33" s="163"/>
      <c r="K33" s="197"/>
    </row>
    <row r="34" spans="1:11" s="3" customFormat="1" ht="15.75" hidden="1">
      <c r="A34" s="258" t="s">
        <v>225</v>
      </c>
      <c r="B34" s="130" t="s">
        <v>119</v>
      </c>
      <c r="C34" s="114">
        <f>SUM(C35)</f>
        <v>102</v>
      </c>
      <c r="D34" s="114">
        <f>SUM(D35)</f>
        <v>0</v>
      </c>
      <c r="E34" s="114">
        <f t="shared" si="5"/>
        <v>102</v>
      </c>
      <c r="F34" s="114">
        <f>SUM(F35)</f>
        <v>0</v>
      </c>
      <c r="G34" s="114">
        <f t="shared" si="6"/>
        <v>102</v>
      </c>
      <c r="H34" s="114">
        <f>SUM(H35)</f>
        <v>0</v>
      </c>
      <c r="I34" s="114">
        <f t="shared" si="7"/>
        <v>102</v>
      </c>
      <c r="J34" s="174">
        <f>SUM(J35)</f>
        <v>0</v>
      </c>
      <c r="K34" s="197"/>
    </row>
    <row r="35" spans="1:11" s="3" customFormat="1" ht="15.75" hidden="1">
      <c r="A35" s="258" t="s">
        <v>225</v>
      </c>
      <c r="B35" s="120" t="s">
        <v>226</v>
      </c>
      <c r="C35" s="10">
        <v>102</v>
      </c>
      <c r="D35" s="10"/>
      <c r="E35" s="10">
        <f t="shared" si="5"/>
        <v>102</v>
      </c>
      <c r="F35" s="10"/>
      <c r="G35" s="10">
        <f t="shared" si="6"/>
        <v>102</v>
      </c>
      <c r="H35" s="10"/>
      <c r="I35" s="10">
        <f t="shared" si="7"/>
        <v>102</v>
      </c>
      <c r="J35" s="163"/>
      <c r="K35" s="197"/>
    </row>
    <row r="36" spans="1:11" s="3" customFormat="1" ht="32.25" customHeight="1" hidden="1">
      <c r="A36" s="259" t="s">
        <v>288</v>
      </c>
      <c r="B36" s="207" t="s">
        <v>289</v>
      </c>
      <c r="C36" s="114">
        <f>SUM(C37)</f>
        <v>65</v>
      </c>
      <c r="D36" s="114">
        <f>SUM(D37)</f>
        <v>0</v>
      </c>
      <c r="E36" s="114">
        <f t="shared" si="5"/>
        <v>65</v>
      </c>
      <c r="F36" s="114">
        <f>SUM(F37)</f>
        <v>0</v>
      </c>
      <c r="G36" s="114">
        <f t="shared" si="6"/>
        <v>65</v>
      </c>
      <c r="H36" s="114">
        <f>SUM(H37)</f>
        <v>0</v>
      </c>
      <c r="I36" s="114">
        <f t="shared" si="7"/>
        <v>65</v>
      </c>
      <c r="J36" s="174">
        <f>SUM(J37)</f>
        <v>0</v>
      </c>
      <c r="K36" s="197"/>
    </row>
    <row r="37" spans="1:11" s="3" customFormat="1" ht="32.25" customHeight="1" hidden="1">
      <c r="A37" s="259" t="s">
        <v>290</v>
      </c>
      <c r="B37" s="121" t="s">
        <v>291</v>
      </c>
      <c r="C37" s="86">
        <v>65</v>
      </c>
      <c r="D37" s="86"/>
      <c r="E37" s="86">
        <f t="shared" si="5"/>
        <v>65</v>
      </c>
      <c r="F37" s="86"/>
      <c r="G37" s="86">
        <f t="shared" si="6"/>
        <v>65</v>
      </c>
      <c r="H37" s="86"/>
      <c r="I37" s="86">
        <f t="shared" si="7"/>
        <v>65</v>
      </c>
      <c r="J37" s="164"/>
      <c r="K37" s="197"/>
    </row>
    <row r="38" spans="1:11" s="3" customFormat="1" ht="15.75" customHeight="1" hidden="1">
      <c r="A38" s="258" t="s">
        <v>227</v>
      </c>
      <c r="B38" s="156" t="s">
        <v>228</v>
      </c>
      <c r="C38" s="35">
        <f aca="true" t="shared" si="8" ref="C38:J39">SUM(C39)</f>
        <v>0</v>
      </c>
      <c r="D38" s="35">
        <f t="shared" si="8"/>
        <v>0</v>
      </c>
      <c r="E38" s="35">
        <f t="shared" si="8"/>
        <v>0</v>
      </c>
      <c r="F38" s="35">
        <f t="shared" si="8"/>
        <v>0</v>
      </c>
      <c r="G38" s="35">
        <f t="shared" si="8"/>
        <v>0</v>
      </c>
      <c r="H38" s="35">
        <f t="shared" si="8"/>
        <v>0</v>
      </c>
      <c r="I38" s="35">
        <f t="shared" si="8"/>
        <v>0</v>
      </c>
      <c r="J38" s="161">
        <f t="shared" si="8"/>
        <v>0</v>
      </c>
      <c r="K38" s="197"/>
    </row>
    <row r="39" spans="1:11" s="3" customFormat="1" ht="15.75" customHeight="1" hidden="1">
      <c r="A39" s="258" t="s">
        <v>229</v>
      </c>
      <c r="B39" s="120" t="s">
        <v>230</v>
      </c>
      <c r="C39" s="10">
        <f t="shared" si="8"/>
        <v>0</v>
      </c>
      <c r="D39" s="10">
        <f t="shared" si="8"/>
        <v>0</v>
      </c>
      <c r="E39" s="10">
        <f t="shared" si="8"/>
        <v>0</v>
      </c>
      <c r="F39" s="10">
        <f t="shared" si="8"/>
        <v>0</v>
      </c>
      <c r="G39" s="10">
        <f t="shared" si="8"/>
        <v>0</v>
      </c>
      <c r="H39" s="10">
        <f t="shared" si="8"/>
        <v>0</v>
      </c>
      <c r="I39" s="10">
        <f t="shared" si="8"/>
        <v>0</v>
      </c>
      <c r="J39" s="163">
        <f t="shared" si="8"/>
        <v>0</v>
      </c>
      <c r="K39" s="197"/>
    </row>
    <row r="40" spans="1:11" s="3" customFormat="1" ht="31.5" customHeight="1" hidden="1">
      <c r="A40" s="258" t="s">
        <v>231</v>
      </c>
      <c r="B40" s="120" t="s">
        <v>232</v>
      </c>
      <c r="C40" s="10"/>
      <c r="D40" s="10"/>
      <c r="E40" s="10"/>
      <c r="F40" s="10"/>
      <c r="G40" s="10"/>
      <c r="H40" s="10"/>
      <c r="I40" s="10"/>
      <c r="J40" s="163"/>
      <c r="K40" s="197"/>
    </row>
    <row r="41" spans="1:11" s="3" customFormat="1" ht="16.5" customHeight="1">
      <c r="A41" s="258" t="s">
        <v>305</v>
      </c>
      <c r="B41" s="133" t="s">
        <v>233</v>
      </c>
      <c r="C41" s="206">
        <f>SUM(C42+C44+C45)</f>
        <v>1139</v>
      </c>
      <c r="D41" s="206">
        <f>SUM(D42+D44+D45)</f>
        <v>0</v>
      </c>
      <c r="E41" s="206">
        <f>SUM(C41:D41)</f>
        <v>1139</v>
      </c>
      <c r="F41" s="206">
        <f>SUM(F42+F44+F45)</f>
        <v>0</v>
      </c>
      <c r="G41" s="206">
        <f>SUM(E41:F41)</f>
        <v>1139</v>
      </c>
      <c r="H41" s="206">
        <f>SUM(H42+H44+H45)</f>
        <v>0</v>
      </c>
      <c r="I41" s="206">
        <f>SUM(G41:H41)</f>
        <v>1139</v>
      </c>
      <c r="J41" s="230">
        <f>SUM(J42+J44+J45)</f>
        <v>0</v>
      </c>
      <c r="K41" s="197">
        <v>543.5</v>
      </c>
    </row>
    <row r="42" spans="1:11" ht="30" customHeight="1" hidden="1">
      <c r="A42" s="141" t="s">
        <v>236</v>
      </c>
      <c r="B42" s="154" t="s">
        <v>237</v>
      </c>
      <c r="C42" s="208">
        <f>SUM(C43)</f>
        <v>717</v>
      </c>
      <c r="D42" s="208">
        <f>SUM(D43)</f>
        <v>0</v>
      </c>
      <c r="E42" s="208">
        <f>SUM(C42:D42)</f>
        <v>717</v>
      </c>
      <c r="F42" s="208">
        <f>SUM(F43)</f>
        <v>0</v>
      </c>
      <c r="G42" s="208">
        <f>SUM(E42:F42)</f>
        <v>717</v>
      </c>
      <c r="H42" s="208">
        <f>SUM(H43)</f>
        <v>0</v>
      </c>
      <c r="I42" s="208">
        <f>SUM(G42:H42)</f>
        <v>717</v>
      </c>
      <c r="J42" s="231">
        <f>SUM(J43)</f>
        <v>0</v>
      </c>
      <c r="K42" s="197"/>
    </row>
    <row r="43" spans="1:11" ht="53.25" customHeight="1" hidden="1">
      <c r="A43" s="141" t="s">
        <v>238</v>
      </c>
      <c r="B43" s="120" t="s">
        <v>239</v>
      </c>
      <c r="C43" s="9">
        <v>717</v>
      </c>
      <c r="D43" s="9"/>
      <c r="E43" s="9">
        <f>SUM(C43:D43)</f>
        <v>717</v>
      </c>
      <c r="F43" s="9"/>
      <c r="G43" s="9">
        <f>SUM(E43:F43)</f>
        <v>717</v>
      </c>
      <c r="H43" s="9"/>
      <c r="I43" s="9">
        <f>SUM(G43:H43)</f>
        <v>717</v>
      </c>
      <c r="J43" s="165"/>
      <c r="K43" s="196"/>
    </row>
    <row r="44" spans="1:11" ht="47.25" customHeight="1" hidden="1">
      <c r="A44" s="141" t="s">
        <v>240</v>
      </c>
      <c r="B44" s="122" t="s">
        <v>241</v>
      </c>
      <c r="C44" s="103"/>
      <c r="D44" s="103"/>
      <c r="E44" s="103"/>
      <c r="F44" s="103"/>
      <c r="G44" s="103"/>
      <c r="H44" s="103"/>
      <c r="I44" s="103"/>
      <c r="J44" s="166"/>
      <c r="K44" s="196"/>
    </row>
    <row r="45" spans="1:11" ht="29.25" customHeight="1" hidden="1">
      <c r="A45" s="141" t="s">
        <v>242</v>
      </c>
      <c r="B45" s="134" t="s">
        <v>243</v>
      </c>
      <c r="C45" s="11">
        <f>SUM(C46+C47+C49)</f>
        <v>422</v>
      </c>
      <c r="D45" s="11">
        <f>SUM(D46+D47+D49)</f>
        <v>0</v>
      </c>
      <c r="E45" s="11">
        <f>SUM(C45:D45)</f>
        <v>422</v>
      </c>
      <c r="F45" s="11">
        <f>SUM(F46+F47+F49)</f>
        <v>0</v>
      </c>
      <c r="G45" s="11">
        <f>SUM(E45:F45)</f>
        <v>422</v>
      </c>
      <c r="H45" s="11">
        <f>SUM(H46+H47+H49)</f>
        <v>0</v>
      </c>
      <c r="I45" s="11">
        <f>SUM(G45:H45)</f>
        <v>422</v>
      </c>
      <c r="J45" s="175">
        <f>SUM(J46+J47+J49)</f>
        <v>0</v>
      </c>
      <c r="K45" s="196"/>
    </row>
    <row r="46" spans="1:11" ht="54" customHeight="1" hidden="1">
      <c r="A46" s="141" t="s">
        <v>244</v>
      </c>
      <c r="B46" s="137" t="s">
        <v>245</v>
      </c>
      <c r="C46" s="9"/>
      <c r="D46" s="9"/>
      <c r="E46" s="9"/>
      <c r="F46" s="9"/>
      <c r="G46" s="9"/>
      <c r="H46" s="9"/>
      <c r="I46" s="9"/>
      <c r="J46" s="165"/>
      <c r="K46" s="196"/>
    </row>
    <row r="47" spans="1:11" ht="67.5" customHeight="1" hidden="1">
      <c r="A47" s="141" t="s">
        <v>302</v>
      </c>
      <c r="B47" s="137" t="s">
        <v>245</v>
      </c>
      <c r="C47" s="9">
        <f>SUM(C48)</f>
        <v>412</v>
      </c>
      <c r="D47" s="9">
        <f>SUM(D48)</f>
        <v>0</v>
      </c>
      <c r="E47" s="9">
        <f>SUM(C47:D47)</f>
        <v>412</v>
      </c>
      <c r="F47" s="9">
        <f>SUM(F48)</f>
        <v>0</v>
      </c>
      <c r="G47" s="9">
        <f>SUM(E47:F47)</f>
        <v>412</v>
      </c>
      <c r="H47" s="9">
        <f>SUM(H48)</f>
        <v>0</v>
      </c>
      <c r="I47" s="9">
        <f>SUM(G47:H47)</f>
        <v>412</v>
      </c>
      <c r="J47" s="165">
        <f>SUM(J48)</f>
        <v>0</v>
      </c>
      <c r="K47" s="196"/>
    </row>
    <row r="48" spans="1:11" ht="161.25" customHeight="1" hidden="1">
      <c r="A48" s="143" t="s">
        <v>371</v>
      </c>
      <c r="B48" s="122" t="s">
        <v>157</v>
      </c>
      <c r="C48" s="103">
        <v>412</v>
      </c>
      <c r="D48" s="103"/>
      <c r="E48" s="103">
        <f>SUM(C48:D48)</f>
        <v>412</v>
      </c>
      <c r="F48" s="103"/>
      <c r="G48" s="103">
        <f>SUM(E48:F48)</f>
        <v>412</v>
      </c>
      <c r="H48" s="103"/>
      <c r="I48" s="103">
        <f>SUM(G48:H48)</f>
        <v>412</v>
      </c>
      <c r="J48" s="166"/>
      <c r="K48" s="196"/>
    </row>
    <row r="49" spans="1:11" ht="30" customHeight="1" hidden="1">
      <c r="A49" s="141" t="s">
        <v>246</v>
      </c>
      <c r="B49" s="119" t="s">
        <v>247</v>
      </c>
      <c r="C49" s="110">
        <v>10</v>
      </c>
      <c r="D49" s="110"/>
      <c r="E49" s="110">
        <f>SUM(C49:D49)</f>
        <v>10</v>
      </c>
      <c r="F49" s="110"/>
      <c r="G49" s="110">
        <f>SUM(E49:F49)</f>
        <v>10</v>
      </c>
      <c r="H49" s="110"/>
      <c r="I49" s="110">
        <f>SUM(G49:H49)</f>
        <v>10</v>
      </c>
      <c r="J49" s="193"/>
      <c r="K49" s="197"/>
    </row>
    <row r="50" spans="1:11" ht="12" customHeight="1" hidden="1">
      <c r="A50" s="144" t="s">
        <v>156</v>
      </c>
      <c r="B50" s="123" t="s">
        <v>158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67">
        <v>0</v>
      </c>
      <c r="K50" s="198"/>
    </row>
    <row r="51" spans="1:11" ht="37.5" customHeight="1" hidden="1">
      <c r="A51" s="142" t="s">
        <v>248</v>
      </c>
      <c r="B51" s="133" t="s">
        <v>249</v>
      </c>
      <c r="C51" s="206">
        <f aca="true" t="shared" si="9" ref="C51:J52">SUM(C52)</f>
        <v>0</v>
      </c>
      <c r="D51" s="206">
        <f t="shared" si="9"/>
        <v>0</v>
      </c>
      <c r="E51" s="206">
        <f t="shared" si="9"/>
        <v>0</v>
      </c>
      <c r="F51" s="206">
        <f t="shared" si="9"/>
        <v>0</v>
      </c>
      <c r="G51" s="206">
        <f t="shared" si="9"/>
        <v>0</v>
      </c>
      <c r="H51" s="206">
        <f t="shared" si="9"/>
        <v>0</v>
      </c>
      <c r="I51" s="206">
        <f t="shared" si="9"/>
        <v>0</v>
      </c>
      <c r="J51" s="230">
        <f t="shared" si="9"/>
        <v>0</v>
      </c>
      <c r="K51" s="197"/>
    </row>
    <row r="52" spans="1:11" ht="42" customHeight="1" hidden="1">
      <c r="A52" s="141" t="s">
        <v>250</v>
      </c>
      <c r="B52" s="124" t="s">
        <v>251</v>
      </c>
      <c r="C52" s="13">
        <f t="shared" si="9"/>
        <v>0</v>
      </c>
      <c r="D52" s="13">
        <f t="shared" si="9"/>
        <v>0</v>
      </c>
      <c r="E52" s="13">
        <f t="shared" si="9"/>
        <v>0</v>
      </c>
      <c r="F52" s="13">
        <f t="shared" si="9"/>
        <v>0</v>
      </c>
      <c r="G52" s="13">
        <f t="shared" si="9"/>
        <v>0</v>
      </c>
      <c r="H52" s="13">
        <f t="shared" si="9"/>
        <v>0</v>
      </c>
      <c r="I52" s="13">
        <f t="shared" si="9"/>
        <v>0</v>
      </c>
      <c r="J52" s="168">
        <f t="shared" si="9"/>
        <v>0</v>
      </c>
      <c r="K52" s="196"/>
    </row>
    <row r="53" spans="1:11" ht="39" customHeight="1" hidden="1">
      <c r="A53" s="141" t="s">
        <v>252</v>
      </c>
      <c r="B53" s="124" t="s">
        <v>253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68">
        <v>0</v>
      </c>
      <c r="K53" s="196"/>
    </row>
    <row r="54" spans="1:11" s="115" customFormat="1" ht="18" customHeight="1" hidden="1">
      <c r="A54" s="160" t="s">
        <v>304</v>
      </c>
      <c r="B54" s="125"/>
      <c r="C54" s="116"/>
      <c r="D54" s="116"/>
      <c r="E54" s="116"/>
      <c r="F54" s="116"/>
      <c r="G54" s="116"/>
      <c r="H54" s="116"/>
      <c r="I54" s="116"/>
      <c r="J54" s="169"/>
      <c r="K54" s="199"/>
    </row>
    <row r="55" spans="1:11" s="115" customFormat="1" ht="15.75" customHeight="1">
      <c r="A55" s="271" t="s">
        <v>274</v>
      </c>
      <c r="B55" s="260"/>
      <c r="C55" s="261"/>
      <c r="D55" s="261"/>
      <c r="E55" s="261"/>
      <c r="F55" s="261"/>
      <c r="G55" s="261"/>
      <c r="H55" s="261"/>
      <c r="I55" s="261"/>
      <c r="J55" s="262"/>
      <c r="K55" s="266">
        <v>9277.8</v>
      </c>
    </row>
    <row r="56" spans="1:11" ht="30.75" customHeight="1" hidden="1">
      <c r="A56" s="142" t="s">
        <v>306</v>
      </c>
      <c r="B56" s="133" t="s">
        <v>254</v>
      </c>
      <c r="C56" s="206">
        <f>SUM(C58)</f>
        <v>10789.3</v>
      </c>
      <c r="D56" s="206">
        <f>SUM(D58)</f>
        <v>0</v>
      </c>
      <c r="E56" s="206">
        <f>SUM(C56:D56)</f>
        <v>10789.3</v>
      </c>
      <c r="F56" s="206">
        <f>SUM(F58)</f>
        <v>0</v>
      </c>
      <c r="G56" s="206">
        <f>SUM(E56:F56)</f>
        <v>10789.3</v>
      </c>
      <c r="H56" s="206">
        <f>SUM(H58)</f>
        <v>0</v>
      </c>
      <c r="I56" s="206">
        <f>SUM(G56:H56)</f>
        <v>10789.3</v>
      </c>
      <c r="J56" s="230">
        <f>SUM(J58)</f>
        <v>0</v>
      </c>
      <c r="K56" s="197"/>
    </row>
    <row r="57" spans="1:11" ht="14.25" customHeight="1">
      <c r="A57" s="257" t="s">
        <v>163</v>
      </c>
      <c r="B57" s="133"/>
      <c r="C57" s="206"/>
      <c r="D57" s="206"/>
      <c r="E57" s="206"/>
      <c r="F57" s="206"/>
      <c r="G57" s="206"/>
      <c r="H57" s="206"/>
      <c r="I57" s="206"/>
      <c r="J57" s="230"/>
      <c r="K57" s="197"/>
    </row>
    <row r="58" spans="1:11" ht="78" customHeight="1" hidden="1">
      <c r="A58" s="142" t="s">
        <v>257</v>
      </c>
      <c r="B58" s="133" t="s">
        <v>258</v>
      </c>
      <c r="C58" s="206">
        <f>SUM(C59+C64+C69+C71)</f>
        <v>10789.3</v>
      </c>
      <c r="D58" s="206">
        <f>SUM(D59+D64+D69+D71)</f>
        <v>0</v>
      </c>
      <c r="E58" s="206">
        <f>SUM(C58:D58)</f>
        <v>10789.3</v>
      </c>
      <c r="F58" s="206">
        <f>SUM(F59+F64+F69+F71)</f>
        <v>0</v>
      </c>
      <c r="G58" s="206">
        <f>SUM(E58:F58)</f>
        <v>10789.3</v>
      </c>
      <c r="H58" s="206">
        <f>SUM(H59+H64+H69+H71)</f>
        <v>0</v>
      </c>
      <c r="I58" s="206">
        <f>SUM(G58:H58)</f>
        <v>10789.3</v>
      </c>
      <c r="J58" s="230">
        <f>SUM(J59+J64+J69+J71)</f>
        <v>0</v>
      </c>
      <c r="K58" s="197"/>
    </row>
    <row r="59" spans="1:11" ht="77.25" customHeight="1">
      <c r="A59" s="158" t="s">
        <v>392</v>
      </c>
      <c r="B59" s="120" t="s">
        <v>259</v>
      </c>
      <c r="C59" s="10">
        <f>SUM(C60:C60)</f>
        <v>6216.8</v>
      </c>
      <c r="D59" s="10">
        <f>SUM(D60:D60)</f>
        <v>0</v>
      </c>
      <c r="E59" s="10">
        <f>SUM(C59:D59)</f>
        <v>6216.8</v>
      </c>
      <c r="F59" s="10">
        <f>SUM(F60:F60)</f>
        <v>0</v>
      </c>
      <c r="G59" s="10">
        <f>SUM(E59:F59)</f>
        <v>6216.8</v>
      </c>
      <c r="H59" s="10">
        <f>SUM(H60:H60)</f>
        <v>0</v>
      </c>
      <c r="I59" s="10">
        <f>SUM(G59:H59)</f>
        <v>6216.8</v>
      </c>
      <c r="J59" s="163">
        <f>SUM(J60:J60)</f>
        <v>0</v>
      </c>
      <c r="K59" s="197">
        <v>2679.3</v>
      </c>
    </row>
    <row r="60" spans="1:11" ht="67.5" customHeight="1" hidden="1">
      <c r="A60" s="158" t="s">
        <v>372</v>
      </c>
      <c r="B60" s="126" t="s">
        <v>222</v>
      </c>
      <c r="C60" s="46">
        <v>6216.8</v>
      </c>
      <c r="D60" s="46"/>
      <c r="E60" s="46">
        <f>SUM(C60:D60)</f>
        <v>6216.8</v>
      </c>
      <c r="F60" s="46"/>
      <c r="G60" s="46">
        <f>SUM(E60:F60)</f>
        <v>6216.8</v>
      </c>
      <c r="H60" s="46"/>
      <c r="I60" s="46">
        <f>SUM(G60:H60)</f>
        <v>6216.8</v>
      </c>
      <c r="J60" s="170"/>
      <c r="K60" s="197"/>
    </row>
    <row r="61" spans="1:11" ht="47.25" customHeight="1" hidden="1">
      <c r="A61" s="158" t="s">
        <v>260</v>
      </c>
      <c r="B61" s="126" t="s">
        <v>261</v>
      </c>
      <c r="C61" s="46">
        <f aca="true" t="shared" si="10" ref="C61:I61">SUM(C62:C63)</f>
        <v>0</v>
      </c>
      <c r="D61" s="46">
        <f t="shared" si="10"/>
        <v>0</v>
      </c>
      <c r="E61" s="46">
        <f t="shared" si="10"/>
        <v>0</v>
      </c>
      <c r="F61" s="46">
        <f t="shared" si="10"/>
        <v>0</v>
      </c>
      <c r="G61" s="46">
        <f t="shared" si="10"/>
        <v>0</v>
      </c>
      <c r="H61" s="46">
        <f t="shared" si="10"/>
        <v>0</v>
      </c>
      <c r="I61" s="46">
        <f t="shared" si="10"/>
        <v>0</v>
      </c>
      <c r="J61" s="170">
        <f>SUM(J62:J63)</f>
        <v>0</v>
      </c>
      <c r="K61" s="197"/>
    </row>
    <row r="62" spans="1:11" ht="31.5" customHeight="1" hidden="1">
      <c r="A62" s="158" t="s">
        <v>262</v>
      </c>
      <c r="B62" s="126" t="s">
        <v>263</v>
      </c>
      <c r="C62" s="46"/>
      <c r="D62" s="46"/>
      <c r="E62" s="46"/>
      <c r="F62" s="46"/>
      <c r="G62" s="46"/>
      <c r="H62" s="46"/>
      <c r="I62" s="46"/>
      <c r="J62" s="170"/>
      <c r="K62" s="197"/>
    </row>
    <row r="63" spans="1:11" ht="31.5" customHeight="1" hidden="1">
      <c r="A63" s="158" t="s">
        <v>264</v>
      </c>
      <c r="B63" s="126" t="s">
        <v>265</v>
      </c>
      <c r="C63" s="46"/>
      <c r="D63" s="46"/>
      <c r="E63" s="46"/>
      <c r="F63" s="46"/>
      <c r="G63" s="46"/>
      <c r="H63" s="46"/>
      <c r="I63" s="46"/>
      <c r="J63" s="170"/>
      <c r="K63" s="197"/>
    </row>
    <row r="64" spans="1:11" ht="81.75" customHeight="1" hidden="1">
      <c r="A64" s="158" t="s">
        <v>266</v>
      </c>
      <c r="B64" s="126" t="s">
        <v>267</v>
      </c>
      <c r="C64" s="46">
        <f>SUM(C65)</f>
        <v>42.1</v>
      </c>
      <c r="D64" s="46">
        <f>SUM(D65)</f>
        <v>0</v>
      </c>
      <c r="E64" s="46">
        <f>SUM(C64:D64)</f>
        <v>42.1</v>
      </c>
      <c r="F64" s="46">
        <f>SUM(F65)</f>
        <v>0</v>
      </c>
      <c r="G64" s="46">
        <f>SUM(E64:F64)</f>
        <v>42.1</v>
      </c>
      <c r="H64" s="46">
        <f>SUM(H65)</f>
        <v>0</v>
      </c>
      <c r="I64" s="46">
        <f>SUM(G64:H64)</f>
        <v>42.1</v>
      </c>
      <c r="J64" s="170">
        <f>SUM(J65)</f>
        <v>0</v>
      </c>
      <c r="K64" s="197"/>
    </row>
    <row r="65" spans="1:11" ht="65.25" customHeight="1" hidden="1">
      <c r="A65" s="158" t="s">
        <v>268</v>
      </c>
      <c r="B65" s="126" t="s">
        <v>269</v>
      </c>
      <c r="C65" s="47">
        <v>42.1</v>
      </c>
      <c r="D65" s="47"/>
      <c r="E65" s="47">
        <f>SUM(C65:D65)</f>
        <v>42.1</v>
      </c>
      <c r="F65" s="47"/>
      <c r="G65" s="47">
        <f>SUM(E65:F65)</f>
        <v>42.1</v>
      </c>
      <c r="H65" s="47"/>
      <c r="I65" s="47">
        <f>SUM(G65:H65)</f>
        <v>42.1</v>
      </c>
      <c r="J65" s="171"/>
      <c r="K65" s="197"/>
    </row>
    <row r="66" spans="1:11" ht="33" customHeight="1" hidden="1">
      <c r="A66" s="158" t="s">
        <v>309</v>
      </c>
      <c r="B66" s="209" t="s">
        <v>270</v>
      </c>
      <c r="C66" s="47">
        <f aca="true" t="shared" si="11" ref="C66:I66">SUM(C67:C68)</f>
        <v>0</v>
      </c>
      <c r="D66" s="47">
        <f t="shared" si="11"/>
        <v>0</v>
      </c>
      <c r="E66" s="47">
        <f t="shared" si="11"/>
        <v>0</v>
      </c>
      <c r="F66" s="47">
        <f t="shared" si="11"/>
        <v>0</v>
      </c>
      <c r="G66" s="47">
        <f t="shared" si="11"/>
        <v>0</v>
      </c>
      <c r="H66" s="47">
        <f t="shared" si="11"/>
        <v>0</v>
      </c>
      <c r="I66" s="47">
        <f t="shared" si="11"/>
        <v>0</v>
      </c>
      <c r="J66" s="171">
        <f>SUM(J67:J68)</f>
        <v>0</v>
      </c>
      <c r="K66" s="197"/>
    </row>
    <row r="67" spans="1:11" ht="31.5" customHeight="1" hidden="1">
      <c r="A67" s="158" t="s">
        <v>271</v>
      </c>
      <c r="B67" s="126" t="s">
        <v>276</v>
      </c>
      <c r="C67" s="46"/>
      <c r="D67" s="46"/>
      <c r="E67" s="46"/>
      <c r="F67" s="46"/>
      <c r="G67" s="46"/>
      <c r="H67" s="46"/>
      <c r="I67" s="46"/>
      <c r="J67" s="170"/>
      <c r="K67" s="197"/>
    </row>
    <row r="68" spans="1:11" ht="31.5" customHeight="1" hidden="1">
      <c r="A68" s="158" t="s">
        <v>279</v>
      </c>
      <c r="B68" s="126" t="s">
        <v>280</v>
      </c>
      <c r="C68" s="46"/>
      <c r="D68" s="46"/>
      <c r="E68" s="46"/>
      <c r="F68" s="46"/>
      <c r="G68" s="46"/>
      <c r="H68" s="46"/>
      <c r="I68" s="46"/>
      <c r="J68" s="170"/>
      <c r="K68" s="197"/>
    </row>
    <row r="69" spans="1:11" ht="47.25" customHeight="1" hidden="1">
      <c r="A69" s="158" t="s">
        <v>292</v>
      </c>
      <c r="B69" s="126" t="s">
        <v>293</v>
      </c>
      <c r="C69" s="46">
        <f>SUM(C70)</f>
        <v>1527.6</v>
      </c>
      <c r="D69" s="46">
        <f>SUM(D70)</f>
        <v>0</v>
      </c>
      <c r="E69" s="46">
        <f aca="true" t="shared" si="12" ref="E69:E75">SUM(C69:D69)</f>
        <v>1527.6</v>
      </c>
      <c r="F69" s="46">
        <f>SUM(F70)</f>
        <v>0</v>
      </c>
      <c r="G69" s="46">
        <f aca="true" t="shared" si="13" ref="G69:G75">SUM(E69:F69)</f>
        <v>1527.6</v>
      </c>
      <c r="H69" s="46">
        <f>SUM(H70)</f>
        <v>0</v>
      </c>
      <c r="I69" s="46">
        <f aca="true" t="shared" si="14" ref="I69:I75">SUM(G69:H69)</f>
        <v>1527.6</v>
      </c>
      <c r="J69" s="170">
        <f>SUM(J70)</f>
        <v>0</v>
      </c>
      <c r="K69" s="197"/>
    </row>
    <row r="70" spans="1:11" ht="33" customHeight="1">
      <c r="A70" s="158" t="s">
        <v>205</v>
      </c>
      <c r="B70" s="127" t="s">
        <v>294</v>
      </c>
      <c r="C70" s="37">
        <f>2037.8-510.2</f>
        <v>1527.6</v>
      </c>
      <c r="D70" s="37"/>
      <c r="E70" s="37">
        <f t="shared" si="12"/>
        <v>1527.6</v>
      </c>
      <c r="F70" s="37"/>
      <c r="G70" s="37">
        <f t="shared" si="13"/>
        <v>1527.6</v>
      </c>
      <c r="H70" s="37"/>
      <c r="I70" s="37">
        <f t="shared" si="14"/>
        <v>1527.6</v>
      </c>
      <c r="J70" s="172"/>
      <c r="K70" s="197">
        <v>2063.4</v>
      </c>
    </row>
    <row r="71" spans="1:11" ht="78" customHeight="1">
      <c r="A71" s="228" t="s">
        <v>149</v>
      </c>
      <c r="B71" s="210" t="s">
        <v>142</v>
      </c>
      <c r="C71" s="114">
        <f>SUM(C72)</f>
        <v>3002.8</v>
      </c>
      <c r="D71" s="114">
        <f>SUM(D72)</f>
        <v>0</v>
      </c>
      <c r="E71" s="114">
        <f t="shared" si="12"/>
        <v>3002.8</v>
      </c>
      <c r="F71" s="114">
        <f>SUM(F72)</f>
        <v>0</v>
      </c>
      <c r="G71" s="114">
        <f t="shared" si="13"/>
        <v>3002.8</v>
      </c>
      <c r="H71" s="114">
        <f>SUM(H72)</f>
        <v>0</v>
      </c>
      <c r="I71" s="114">
        <f t="shared" si="14"/>
        <v>3002.8</v>
      </c>
      <c r="J71" s="174">
        <f>SUM(J72)</f>
        <v>0</v>
      </c>
      <c r="K71" s="197">
        <v>2892.2</v>
      </c>
    </row>
    <row r="72" spans="1:11" ht="64.5" customHeight="1" hidden="1">
      <c r="A72" s="228" t="s">
        <v>149</v>
      </c>
      <c r="B72" s="128" t="s">
        <v>143</v>
      </c>
      <c r="C72" s="35">
        <v>3002.8</v>
      </c>
      <c r="D72" s="35"/>
      <c r="E72" s="35">
        <f t="shared" si="12"/>
        <v>3002.8</v>
      </c>
      <c r="F72" s="35"/>
      <c r="G72" s="35">
        <f t="shared" si="13"/>
        <v>3002.8</v>
      </c>
      <c r="H72" s="35"/>
      <c r="I72" s="35">
        <f t="shared" si="14"/>
        <v>3002.8</v>
      </c>
      <c r="J72" s="161"/>
      <c r="K72" s="197"/>
    </row>
    <row r="73" spans="1:11" ht="32.25" customHeight="1" hidden="1">
      <c r="A73" s="158" t="s">
        <v>281</v>
      </c>
      <c r="B73" s="133" t="s">
        <v>282</v>
      </c>
      <c r="C73" s="206">
        <f>SUM(C74)</f>
        <v>137.5</v>
      </c>
      <c r="D73" s="206">
        <f>SUM(D74)</f>
        <v>0</v>
      </c>
      <c r="E73" s="206">
        <f t="shared" si="12"/>
        <v>137.5</v>
      </c>
      <c r="F73" s="206">
        <f>SUM(F74)</f>
        <v>0</v>
      </c>
      <c r="G73" s="206">
        <f t="shared" si="13"/>
        <v>137.5</v>
      </c>
      <c r="H73" s="206">
        <f>SUM(H74)</f>
        <v>0</v>
      </c>
      <c r="I73" s="206">
        <f t="shared" si="14"/>
        <v>137.5</v>
      </c>
      <c r="J73" s="230">
        <f>SUM(J74)</f>
        <v>0</v>
      </c>
      <c r="K73" s="197"/>
    </row>
    <row r="74" spans="1:11" s="2" customFormat="1" ht="18.75" customHeight="1">
      <c r="A74" s="158" t="s">
        <v>283</v>
      </c>
      <c r="B74" s="150" t="s">
        <v>284</v>
      </c>
      <c r="C74" s="211">
        <f>SUM(C75:C78)</f>
        <v>137.5</v>
      </c>
      <c r="D74" s="211">
        <f>SUM(D75:D78)</f>
        <v>0</v>
      </c>
      <c r="E74" s="211">
        <f t="shared" si="12"/>
        <v>137.5</v>
      </c>
      <c r="F74" s="211">
        <f>SUM(F75:F78)</f>
        <v>0</v>
      </c>
      <c r="G74" s="211">
        <f t="shared" si="13"/>
        <v>137.5</v>
      </c>
      <c r="H74" s="211">
        <f>SUM(H75:H78)</f>
        <v>0</v>
      </c>
      <c r="I74" s="211">
        <f t="shared" si="14"/>
        <v>137.5</v>
      </c>
      <c r="J74" s="232">
        <f>SUM(J75:J78)</f>
        <v>0</v>
      </c>
      <c r="K74" s="197">
        <v>38.7</v>
      </c>
    </row>
    <row r="75" spans="1:11" ht="33.75" customHeight="1" hidden="1">
      <c r="A75" s="158" t="s">
        <v>100</v>
      </c>
      <c r="B75" s="129" t="s">
        <v>96</v>
      </c>
      <c r="C75" s="18">
        <v>63</v>
      </c>
      <c r="D75" s="18"/>
      <c r="E75" s="18">
        <f t="shared" si="12"/>
        <v>63</v>
      </c>
      <c r="F75" s="18"/>
      <c r="G75" s="18">
        <f t="shared" si="13"/>
        <v>63</v>
      </c>
      <c r="H75" s="18"/>
      <c r="I75" s="18">
        <f t="shared" si="14"/>
        <v>63</v>
      </c>
      <c r="J75" s="173"/>
      <c r="K75" s="197"/>
    </row>
    <row r="76" spans="1:11" ht="33" customHeight="1" hidden="1">
      <c r="A76" s="158" t="s">
        <v>101</v>
      </c>
      <c r="B76" s="130" t="s">
        <v>97</v>
      </c>
      <c r="C76" s="114"/>
      <c r="D76" s="114"/>
      <c r="E76" s="114"/>
      <c r="F76" s="114"/>
      <c r="G76" s="114"/>
      <c r="H76" s="114"/>
      <c r="I76" s="114"/>
      <c r="J76" s="174"/>
      <c r="K76" s="197"/>
    </row>
    <row r="77" spans="1:11" ht="21" customHeight="1" hidden="1">
      <c r="A77" s="158" t="s">
        <v>102</v>
      </c>
      <c r="B77" s="130" t="s">
        <v>98</v>
      </c>
      <c r="C77" s="114">
        <v>5</v>
      </c>
      <c r="D77" s="114"/>
      <c r="E77" s="114">
        <f aca="true" t="shared" si="15" ref="E77:E88">SUM(C77:D77)</f>
        <v>5</v>
      </c>
      <c r="F77" s="114"/>
      <c r="G77" s="114">
        <f aca="true" t="shared" si="16" ref="G77:G88">SUM(E77:F77)</f>
        <v>5</v>
      </c>
      <c r="H77" s="114"/>
      <c r="I77" s="114">
        <f aca="true" t="shared" si="17" ref="I77:I88">SUM(G77:H77)</f>
        <v>5</v>
      </c>
      <c r="J77" s="174"/>
      <c r="K77" s="197"/>
    </row>
    <row r="78" spans="1:11" ht="22.5" customHeight="1" hidden="1">
      <c r="A78" s="158" t="s">
        <v>103</v>
      </c>
      <c r="B78" s="131" t="s">
        <v>99</v>
      </c>
      <c r="C78" s="37">
        <v>69.5</v>
      </c>
      <c r="D78" s="37"/>
      <c r="E78" s="37">
        <f t="shared" si="15"/>
        <v>69.5</v>
      </c>
      <c r="F78" s="37"/>
      <c r="G78" s="37">
        <f t="shared" si="16"/>
        <v>69.5</v>
      </c>
      <c r="H78" s="37"/>
      <c r="I78" s="37">
        <f t="shared" si="17"/>
        <v>69.5</v>
      </c>
      <c r="J78" s="172"/>
      <c r="K78" s="197"/>
    </row>
    <row r="79" spans="1:11" ht="35.25" customHeight="1" hidden="1">
      <c r="A79" s="158" t="s">
        <v>328</v>
      </c>
      <c r="B79" s="155" t="s">
        <v>327</v>
      </c>
      <c r="C79" s="110">
        <f aca="true" t="shared" si="18" ref="C79:J81">SUM(C80)</f>
        <v>664</v>
      </c>
      <c r="D79" s="110">
        <f t="shared" si="18"/>
        <v>0</v>
      </c>
      <c r="E79" s="110">
        <f t="shared" si="15"/>
        <v>664</v>
      </c>
      <c r="F79" s="110">
        <f t="shared" si="18"/>
        <v>0</v>
      </c>
      <c r="G79" s="110">
        <f t="shared" si="16"/>
        <v>664</v>
      </c>
      <c r="H79" s="110">
        <f t="shared" si="18"/>
        <v>0</v>
      </c>
      <c r="I79" s="110">
        <f t="shared" si="17"/>
        <v>664</v>
      </c>
      <c r="J79" s="193">
        <f t="shared" si="18"/>
        <v>0</v>
      </c>
      <c r="K79" s="197"/>
    </row>
    <row r="80" spans="1:11" s="2" customFormat="1" ht="16.5" customHeight="1" hidden="1">
      <c r="A80" s="158" t="s">
        <v>330</v>
      </c>
      <c r="B80" s="212" t="s">
        <v>329</v>
      </c>
      <c r="C80" s="213">
        <f t="shared" si="18"/>
        <v>664</v>
      </c>
      <c r="D80" s="213">
        <f t="shared" si="18"/>
        <v>0</v>
      </c>
      <c r="E80" s="213">
        <f t="shared" si="15"/>
        <v>664</v>
      </c>
      <c r="F80" s="213">
        <f t="shared" si="18"/>
        <v>0</v>
      </c>
      <c r="G80" s="213">
        <f t="shared" si="16"/>
        <v>664</v>
      </c>
      <c r="H80" s="213">
        <f t="shared" si="18"/>
        <v>0</v>
      </c>
      <c r="I80" s="213">
        <f t="shared" si="17"/>
        <v>664</v>
      </c>
      <c r="J80" s="233">
        <f t="shared" si="18"/>
        <v>0</v>
      </c>
      <c r="K80" s="197"/>
    </row>
    <row r="81" spans="1:11" ht="17.25" customHeight="1" hidden="1">
      <c r="A81" s="158" t="s">
        <v>332</v>
      </c>
      <c r="B81" s="130" t="s">
        <v>331</v>
      </c>
      <c r="C81" s="114">
        <f t="shared" si="18"/>
        <v>664</v>
      </c>
      <c r="D81" s="114">
        <f t="shared" si="18"/>
        <v>0</v>
      </c>
      <c r="E81" s="114">
        <f t="shared" si="15"/>
        <v>664</v>
      </c>
      <c r="F81" s="114">
        <f t="shared" si="18"/>
        <v>0</v>
      </c>
      <c r="G81" s="114">
        <f t="shared" si="16"/>
        <v>664</v>
      </c>
      <c r="H81" s="114">
        <f t="shared" si="18"/>
        <v>0</v>
      </c>
      <c r="I81" s="114">
        <f t="shared" si="17"/>
        <v>664</v>
      </c>
      <c r="J81" s="174">
        <f t="shared" si="18"/>
        <v>0</v>
      </c>
      <c r="K81" s="197"/>
    </row>
    <row r="82" spans="1:11" ht="18.75" customHeight="1" hidden="1">
      <c r="A82" s="158" t="s">
        <v>334</v>
      </c>
      <c r="B82" s="132" t="s">
        <v>333</v>
      </c>
      <c r="C82" s="37">
        <v>664</v>
      </c>
      <c r="D82" s="37"/>
      <c r="E82" s="37">
        <f t="shared" si="15"/>
        <v>664</v>
      </c>
      <c r="F82" s="37"/>
      <c r="G82" s="37">
        <f t="shared" si="16"/>
        <v>664</v>
      </c>
      <c r="H82" s="37"/>
      <c r="I82" s="37">
        <f t="shared" si="17"/>
        <v>664</v>
      </c>
      <c r="J82" s="172"/>
      <c r="K82" s="197"/>
    </row>
    <row r="83" spans="1:11" ht="30.75" customHeight="1" hidden="1">
      <c r="A83" s="158" t="s">
        <v>285</v>
      </c>
      <c r="B83" s="133" t="s">
        <v>286</v>
      </c>
      <c r="C83" s="18">
        <f>SUM(C84+C87)</f>
        <v>830</v>
      </c>
      <c r="D83" s="18">
        <f>SUM(D84+D87)</f>
        <v>0</v>
      </c>
      <c r="E83" s="18">
        <f t="shared" si="15"/>
        <v>830</v>
      </c>
      <c r="F83" s="18">
        <f>SUM(F84+F87)</f>
        <v>0</v>
      </c>
      <c r="G83" s="18">
        <f t="shared" si="16"/>
        <v>830</v>
      </c>
      <c r="H83" s="18">
        <f>SUM(H84+H87)</f>
        <v>0</v>
      </c>
      <c r="I83" s="18">
        <f t="shared" si="17"/>
        <v>830</v>
      </c>
      <c r="J83" s="173">
        <f>SUM(J84+J87)</f>
        <v>0</v>
      </c>
      <c r="K83" s="197"/>
    </row>
    <row r="84" spans="1:11" ht="94.5" customHeight="1">
      <c r="A84" s="158" t="s">
        <v>90</v>
      </c>
      <c r="B84" s="133" t="s">
        <v>155</v>
      </c>
      <c r="C84" s="18">
        <f>SUM(C85)</f>
        <v>400</v>
      </c>
      <c r="D84" s="18">
        <f>SUM(D85)</f>
        <v>0</v>
      </c>
      <c r="E84" s="18">
        <f t="shared" si="15"/>
        <v>400</v>
      </c>
      <c r="F84" s="18">
        <f>SUM(F85)</f>
        <v>0</v>
      </c>
      <c r="G84" s="18">
        <f t="shared" si="16"/>
        <v>400</v>
      </c>
      <c r="H84" s="18">
        <f>SUM(H85)</f>
        <v>0</v>
      </c>
      <c r="I84" s="18">
        <f t="shared" si="17"/>
        <v>400</v>
      </c>
      <c r="J84" s="173">
        <f>SUM(J85)</f>
        <v>0</v>
      </c>
      <c r="K84" s="197">
        <v>39.5</v>
      </c>
    </row>
    <row r="85" spans="1:11" ht="98.25" customHeight="1" hidden="1">
      <c r="A85" s="158" t="s">
        <v>90</v>
      </c>
      <c r="B85" s="133" t="s">
        <v>106</v>
      </c>
      <c r="C85" s="18">
        <f>SUM(C86)</f>
        <v>400</v>
      </c>
      <c r="D85" s="18">
        <f>SUM(D86)</f>
        <v>0</v>
      </c>
      <c r="E85" s="18">
        <f t="shared" si="15"/>
        <v>400</v>
      </c>
      <c r="F85" s="18">
        <f>SUM(F86)</f>
        <v>0</v>
      </c>
      <c r="G85" s="18">
        <f t="shared" si="16"/>
        <v>400</v>
      </c>
      <c r="H85" s="18">
        <f>SUM(H86)</f>
        <v>0</v>
      </c>
      <c r="I85" s="18">
        <f t="shared" si="17"/>
        <v>400</v>
      </c>
      <c r="J85" s="173">
        <f>SUM(J86)</f>
        <v>0</v>
      </c>
      <c r="K85" s="197"/>
    </row>
    <row r="86" spans="1:11" ht="81.75" customHeight="1" hidden="1">
      <c r="A86" s="158" t="s">
        <v>105</v>
      </c>
      <c r="B86" s="133" t="s">
        <v>214</v>
      </c>
      <c r="C86" s="18">
        <v>400</v>
      </c>
      <c r="D86" s="18"/>
      <c r="E86" s="18">
        <f t="shared" si="15"/>
        <v>400</v>
      </c>
      <c r="F86" s="18"/>
      <c r="G86" s="18">
        <f t="shared" si="16"/>
        <v>400</v>
      </c>
      <c r="H86" s="18"/>
      <c r="I86" s="18">
        <f t="shared" si="17"/>
        <v>400</v>
      </c>
      <c r="J86" s="173"/>
      <c r="K86" s="197"/>
    </row>
    <row r="87" spans="1:11" ht="30.75" customHeight="1">
      <c r="A87" s="158" t="s">
        <v>12</v>
      </c>
      <c r="B87" s="133" t="s">
        <v>3</v>
      </c>
      <c r="C87" s="18">
        <f>SUM(C88)</f>
        <v>430</v>
      </c>
      <c r="D87" s="18">
        <f>SUM(D88)</f>
        <v>0</v>
      </c>
      <c r="E87" s="18">
        <f t="shared" si="15"/>
        <v>430</v>
      </c>
      <c r="F87" s="18">
        <f>SUM(F88)</f>
        <v>0</v>
      </c>
      <c r="G87" s="18">
        <f t="shared" si="16"/>
        <v>430</v>
      </c>
      <c r="H87" s="18">
        <f>SUM(H88)</f>
        <v>0</v>
      </c>
      <c r="I87" s="18">
        <f t="shared" si="17"/>
        <v>430</v>
      </c>
      <c r="J87" s="173">
        <f>SUM(J88)</f>
        <v>0</v>
      </c>
      <c r="K87" s="197">
        <v>35.9</v>
      </c>
    </row>
    <row r="88" spans="1:11" ht="34.5" customHeight="1" hidden="1">
      <c r="A88" s="158" t="s">
        <v>12</v>
      </c>
      <c r="B88" s="133" t="s">
        <v>13</v>
      </c>
      <c r="C88" s="208">
        <f>SUM(C89+C90)</f>
        <v>430</v>
      </c>
      <c r="D88" s="208">
        <f>SUM(D89+D90)</f>
        <v>0</v>
      </c>
      <c r="E88" s="208">
        <f t="shared" si="15"/>
        <v>430</v>
      </c>
      <c r="F88" s="208">
        <f>SUM(F89+F90)</f>
        <v>0</v>
      </c>
      <c r="G88" s="208">
        <f t="shared" si="16"/>
        <v>430</v>
      </c>
      <c r="H88" s="208">
        <f>SUM(H89+H90)</f>
        <v>0</v>
      </c>
      <c r="I88" s="208">
        <f t="shared" si="17"/>
        <v>430</v>
      </c>
      <c r="J88" s="231">
        <f>SUM(J89+J90)</f>
        <v>0</v>
      </c>
      <c r="K88" s="197"/>
    </row>
    <row r="89" spans="1:11" ht="36" customHeight="1" hidden="1">
      <c r="A89" s="158" t="s">
        <v>14</v>
      </c>
      <c r="B89" s="133" t="s">
        <v>15</v>
      </c>
      <c r="C89" s="37"/>
      <c r="D89" s="37"/>
      <c r="E89" s="37"/>
      <c r="F89" s="37"/>
      <c r="G89" s="37"/>
      <c r="H89" s="37"/>
      <c r="I89" s="37"/>
      <c r="J89" s="172"/>
      <c r="K89" s="197"/>
    </row>
    <row r="90" spans="1:11" ht="46.5" customHeight="1" hidden="1">
      <c r="A90" s="158" t="s">
        <v>373</v>
      </c>
      <c r="B90" s="133" t="s">
        <v>107</v>
      </c>
      <c r="C90" s="18">
        <v>430</v>
      </c>
      <c r="D90" s="18"/>
      <c r="E90" s="18">
        <f>SUM(C90:D90)</f>
        <v>430</v>
      </c>
      <c r="F90" s="18"/>
      <c r="G90" s="18">
        <f>SUM(E90:F90)</f>
        <v>430</v>
      </c>
      <c r="H90" s="18"/>
      <c r="I90" s="18">
        <f>SUM(G90:H90)</f>
        <v>430</v>
      </c>
      <c r="J90" s="173"/>
      <c r="K90" s="197"/>
    </row>
    <row r="91" spans="1:11" ht="16.5" customHeight="1">
      <c r="A91" s="242" t="s">
        <v>307</v>
      </c>
      <c r="B91" s="133" t="s">
        <v>16</v>
      </c>
      <c r="C91" s="206">
        <f>SUM(C92+C98+C101+C103+C104+C113+C114+C115+C97)</f>
        <v>766</v>
      </c>
      <c r="D91" s="206">
        <f>SUM(D92+D98+D101+D103+D104+D113+D114+D115+D97)</f>
        <v>0</v>
      </c>
      <c r="E91" s="206">
        <f>SUM(C91:D91)</f>
        <v>766</v>
      </c>
      <c r="F91" s="206">
        <f>SUM(F92+F98+F101+F103+F104+F113+F114+F115+F97)</f>
        <v>0</v>
      </c>
      <c r="G91" s="206">
        <f>SUM(E91:F91)</f>
        <v>766</v>
      </c>
      <c r="H91" s="206">
        <f>SUM(H92+H98+H101+H103+H104+H113+H114+H115+H97)</f>
        <v>0</v>
      </c>
      <c r="I91" s="206">
        <f>SUM(G91:H91)</f>
        <v>766</v>
      </c>
      <c r="J91" s="230">
        <f>SUM(J92+J98+J101+J103+J104+J113+J114+J115+J97)</f>
        <v>0</v>
      </c>
      <c r="K91" s="197">
        <v>360.1</v>
      </c>
    </row>
    <row r="92" spans="1:11" ht="30" customHeight="1" hidden="1">
      <c r="A92" s="142" t="s">
        <v>17</v>
      </c>
      <c r="B92" s="152" t="s">
        <v>18</v>
      </c>
      <c r="C92" s="18">
        <f>SUM(C93:C96)</f>
        <v>9</v>
      </c>
      <c r="D92" s="18">
        <f>SUM(D93:D96)</f>
        <v>0</v>
      </c>
      <c r="E92" s="18">
        <f>SUM(C92:D92)</f>
        <v>9</v>
      </c>
      <c r="F92" s="18">
        <f>SUM(F93:F96)</f>
        <v>0</v>
      </c>
      <c r="G92" s="18">
        <f>SUM(E92:F92)</f>
        <v>9</v>
      </c>
      <c r="H92" s="18">
        <f>SUM(H93:H96)</f>
        <v>0</v>
      </c>
      <c r="I92" s="18">
        <f>SUM(G92:H92)</f>
        <v>9</v>
      </c>
      <c r="J92" s="173">
        <f>SUM(J93:J96)</f>
        <v>0</v>
      </c>
      <c r="K92" s="197"/>
    </row>
    <row r="93" spans="1:11" ht="69" customHeight="1" hidden="1">
      <c r="A93" s="141" t="s">
        <v>321</v>
      </c>
      <c r="B93" s="134" t="s">
        <v>19</v>
      </c>
      <c r="C93" s="11">
        <v>7</v>
      </c>
      <c r="D93" s="11"/>
      <c r="E93" s="11">
        <f>SUM(C93:D93)</f>
        <v>7</v>
      </c>
      <c r="F93" s="11"/>
      <c r="G93" s="11">
        <f>SUM(E93:F93)</f>
        <v>7</v>
      </c>
      <c r="H93" s="11"/>
      <c r="I93" s="11">
        <f>SUM(G93:H93)</f>
        <v>7</v>
      </c>
      <c r="J93" s="175"/>
      <c r="K93" s="196"/>
    </row>
    <row r="94" spans="1:11" ht="78.75" customHeight="1" hidden="1">
      <c r="A94" s="142" t="s">
        <v>20</v>
      </c>
      <c r="B94" s="134" t="s">
        <v>21</v>
      </c>
      <c r="C94" s="11"/>
      <c r="D94" s="11"/>
      <c r="E94" s="11"/>
      <c r="F94" s="11"/>
      <c r="G94" s="11"/>
      <c r="H94" s="11"/>
      <c r="I94" s="11"/>
      <c r="J94" s="175"/>
      <c r="K94" s="196"/>
    </row>
    <row r="95" spans="1:11" ht="47.25" customHeight="1" hidden="1">
      <c r="A95" s="142" t="s">
        <v>22</v>
      </c>
      <c r="B95" s="137" t="s">
        <v>23</v>
      </c>
      <c r="C95" s="9"/>
      <c r="D95" s="9"/>
      <c r="E95" s="9"/>
      <c r="F95" s="9"/>
      <c r="G95" s="9"/>
      <c r="H95" s="9"/>
      <c r="I95" s="9"/>
      <c r="J95" s="165"/>
      <c r="K95" s="196"/>
    </row>
    <row r="96" spans="1:11" ht="50.25" customHeight="1" hidden="1">
      <c r="A96" s="142" t="s">
        <v>24</v>
      </c>
      <c r="B96" s="134" t="s">
        <v>25</v>
      </c>
      <c r="C96" s="9">
        <v>2</v>
      </c>
      <c r="D96" s="9"/>
      <c r="E96" s="9">
        <f>SUM(C96:D96)</f>
        <v>2</v>
      </c>
      <c r="F96" s="9"/>
      <c r="G96" s="9">
        <f>SUM(E96:F96)</f>
        <v>2</v>
      </c>
      <c r="H96" s="9"/>
      <c r="I96" s="9">
        <f>SUM(G96:H96)</f>
        <v>2</v>
      </c>
      <c r="J96" s="165"/>
      <c r="K96" s="196"/>
    </row>
    <row r="97" spans="1:11" ht="63" customHeight="1" hidden="1">
      <c r="A97" s="142" t="s">
        <v>62</v>
      </c>
      <c r="B97" s="137" t="s">
        <v>26</v>
      </c>
      <c r="C97" s="9">
        <v>60</v>
      </c>
      <c r="D97" s="9"/>
      <c r="E97" s="9">
        <f>SUM(C97:D97)</f>
        <v>60</v>
      </c>
      <c r="F97" s="9"/>
      <c r="G97" s="9">
        <f>SUM(E97:F97)</f>
        <v>60</v>
      </c>
      <c r="H97" s="9"/>
      <c r="I97" s="9">
        <f>SUM(G97:H97)</f>
        <v>60</v>
      </c>
      <c r="J97" s="165"/>
      <c r="K97" s="196"/>
    </row>
    <row r="98" spans="1:11" ht="61.5" customHeight="1" hidden="1">
      <c r="A98" s="142" t="s">
        <v>27</v>
      </c>
      <c r="B98" s="122" t="s">
        <v>28</v>
      </c>
      <c r="C98" s="11">
        <f>SUM(C99:C100)</f>
        <v>50</v>
      </c>
      <c r="D98" s="11">
        <f>SUM(D99:D100)</f>
        <v>0</v>
      </c>
      <c r="E98" s="11">
        <f>SUM(C98:D98)</f>
        <v>50</v>
      </c>
      <c r="F98" s="11">
        <f>SUM(F99:F100)</f>
        <v>0</v>
      </c>
      <c r="G98" s="11">
        <f>SUM(E98:F98)</f>
        <v>50</v>
      </c>
      <c r="H98" s="11">
        <f>SUM(H99:H100)</f>
        <v>0</v>
      </c>
      <c r="I98" s="11">
        <f>SUM(G98:H98)</f>
        <v>50</v>
      </c>
      <c r="J98" s="175">
        <f>SUM(J99:J100)</f>
        <v>0</v>
      </c>
      <c r="K98" s="196"/>
    </row>
    <row r="99" spans="1:11" ht="51.75" customHeight="1" hidden="1">
      <c r="A99" s="146" t="s">
        <v>295</v>
      </c>
      <c r="B99" s="135" t="s">
        <v>296</v>
      </c>
      <c r="C99" s="9">
        <v>50</v>
      </c>
      <c r="D99" s="9"/>
      <c r="E99" s="9">
        <f>SUM(C99:D99)</f>
        <v>50</v>
      </c>
      <c r="F99" s="9"/>
      <c r="G99" s="9">
        <f>SUM(E99:F99)</f>
        <v>50</v>
      </c>
      <c r="H99" s="9"/>
      <c r="I99" s="9">
        <f>SUM(G99:H99)</f>
        <v>50</v>
      </c>
      <c r="J99" s="165"/>
      <c r="K99" s="196"/>
    </row>
    <row r="100" spans="1:11" ht="48.75" customHeight="1" hidden="1">
      <c r="A100" s="146" t="s">
        <v>297</v>
      </c>
      <c r="B100" s="136" t="s">
        <v>298</v>
      </c>
      <c r="C100" s="9"/>
      <c r="D100" s="9"/>
      <c r="E100" s="9"/>
      <c r="F100" s="9"/>
      <c r="G100" s="9"/>
      <c r="H100" s="9"/>
      <c r="I100" s="9"/>
      <c r="J100" s="165"/>
      <c r="K100" s="196"/>
    </row>
    <row r="101" spans="1:11" ht="32.25" customHeight="1" hidden="1">
      <c r="A101" s="142" t="s">
        <v>29</v>
      </c>
      <c r="B101" s="137" t="s">
        <v>30</v>
      </c>
      <c r="C101" s="9">
        <f aca="true" t="shared" si="19" ref="C101:J101">SUM(C102)</f>
        <v>0</v>
      </c>
      <c r="D101" s="9">
        <f t="shared" si="19"/>
        <v>0</v>
      </c>
      <c r="E101" s="9">
        <f t="shared" si="19"/>
        <v>0</v>
      </c>
      <c r="F101" s="9">
        <f t="shared" si="19"/>
        <v>0</v>
      </c>
      <c r="G101" s="9">
        <f t="shared" si="19"/>
        <v>0</v>
      </c>
      <c r="H101" s="9">
        <f t="shared" si="19"/>
        <v>0</v>
      </c>
      <c r="I101" s="9">
        <f t="shared" si="19"/>
        <v>0</v>
      </c>
      <c r="J101" s="165">
        <f t="shared" si="19"/>
        <v>0</v>
      </c>
      <c r="K101" s="196"/>
    </row>
    <row r="102" spans="1:11" ht="39" customHeight="1" hidden="1">
      <c r="A102" s="142" t="s">
        <v>31</v>
      </c>
      <c r="B102" s="137" t="s">
        <v>32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165">
        <v>0</v>
      </c>
      <c r="K102" s="196"/>
    </row>
    <row r="103" spans="1:11" ht="78.75" customHeight="1" hidden="1">
      <c r="A103" s="142" t="s">
        <v>38</v>
      </c>
      <c r="B103" s="137" t="s">
        <v>39</v>
      </c>
      <c r="C103" s="9"/>
      <c r="D103" s="9"/>
      <c r="E103" s="9"/>
      <c r="F103" s="9"/>
      <c r="G103" s="9"/>
      <c r="H103" s="9"/>
      <c r="I103" s="9"/>
      <c r="J103" s="165"/>
      <c r="K103" s="196"/>
    </row>
    <row r="104" spans="1:11" ht="105" customHeight="1" hidden="1">
      <c r="A104" s="142" t="s">
        <v>45</v>
      </c>
      <c r="B104" s="137" t="s">
        <v>110</v>
      </c>
      <c r="C104" s="9">
        <f aca="true" t="shared" si="20" ref="C104:I104">SUM(C106:C108)</f>
        <v>0</v>
      </c>
      <c r="D104" s="9">
        <f t="shared" si="20"/>
        <v>0</v>
      </c>
      <c r="E104" s="9">
        <f t="shared" si="20"/>
        <v>0</v>
      </c>
      <c r="F104" s="9">
        <f t="shared" si="20"/>
        <v>0</v>
      </c>
      <c r="G104" s="9">
        <f t="shared" si="20"/>
        <v>0</v>
      </c>
      <c r="H104" s="9">
        <f t="shared" si="20"/>
        <v>0</v>
      </c>
      <c r="I104" s="9">
        <f t="shared" si="20"/>
        <v>0</v>
      </c>
      <c r="J104" s="165">
        <f>SUM(J106:J108)</f>
        <v>0</v>
      </c>
      <c r="K104" s="196"/>
    </row>
    <row r="105" spans="1:11" ht="15.75" customHeight="1" hidden="1">
      <c r="A105" s="142" t="s">
        <v>114</v>
      </c>
      <c r="B105" s="137" t="s">
        <v>40</v>
      </c>
      <c r="C105" s="9"/>
      <c r="D105" s="9"/>
      <c r="E105" s="9"/>
      <c r="F105" s="9"/>
      <c r="G105" s="9"/>
      <c r="H105" s="9"/>
      <c r="I105" s="9"/>
      <c r="J105" s="165"/>
      <c r="K105" s="196"/>
    </row>
    <row r="106" spans="1:11" ht="40.5" customHeight="1" hidden="1">
      <c r="A106" s="142" t="s">
        <v>115</v>
      </c>
      <c r="B106" s="137" t="s">
        <v>41</v>
      </c>
      <c r="C106" s="9"/>
      <c r="D106" s="9"/>
      <c r="E106" s="9"/>
      <c r="F106" s="9"/>
      <c r="G106" s="9"/>
      <c r="H106" s="9"/>
      <c r="I106" s="9"/>
      <c r="J106" s="165"/>
      <c r="K106" s="196"/>
    </row>
    <row r="107" spans="1:11" ht="31.5" customHeight="1" hidden="1">
      <c r="A107" s="142" t="s">
        <v>44</v>
      </c>
      <c r="B107" s="137" t="s">
        <v>46</v>
      </c>
      <c r="C107" s="9"/>
      <c r="D107" s="9"/>
      <c r="E107" s="9"/>
      <c r="F107" s="9"/>
      <c r="G107" s="9"/>
      <c r="H107" s="9"/>
      <c r="I107" s="9"/>
      <c r="J107" s="165"/>
      <c r="K107" s="196"/>
    </row>
    <row r="108" spans="1:11" ht="23.25" customHeight="1" hidden="1">
      <c r="A108" s="142" t="s">
        <v>47</v>
      </c>
      <c r="B108" s="137" t="s">
        <v>48</v>
      </c>
      <c r="C108" s="9"/>
      <c r="D108" s="9"/>
      <c r="E108" s="9"/>
      <c r="F108" s="9"/>
      <c r="G108" s="9"/>
      <c r="H108" s="9"/>
      <c r="I108" s="9"/>
      <c r="J108" s="165"/>
      <c r="K108" s="196"/>
    </row>
    <row r="109" spans="1:11" ht="31.5" customHeight="1" hidden="1">
      <c r="A109" s="142" t="s">
        <v>49</v>
      </c>
      <c r="B109" s="137" t="s">
        <v>50</v>
      </c>
      <c r="C109" s="9"/>
      <c r="D109" s="9"/>
      <c r="E109" s="9"/>
      <c r="F109" s="9"/>
      <c r="G109" s="9"/>
      <c r="H109" s="9"/>
      <c r="I109" s="9"/>
      <c r="J109" s="165"/>
      <c r="K109" s="196"/>
    </row>
    <row r="110" spans="1:11" ht="47.25" customHeight="1" hidden="1">
      <c r="A110" s="142" t="s">
        <v>51</v>
      </c>
      <c r="B110" s="137" t="s">
        <v>52</v>
      </c>
      <c r="C110" s="9"/>
      <c r="D110" s="9"/>
      <c r="E110" s="9"/>
      <c r="F110" s="9"/>
      <c r="G110" s="9"/>
      <c r="H110" s="9"/>
      <c r="I110" s="9"/>
      <c r="J110" s="165"/>
      <c r="K110" s="196"/>
    </row>
    <row r="111" spans="1:11" ht="31.5" customHeight="1" hidden="1">
      <c r="A111" s="142" t="s">
        <v>53</v>
      </c>
      <c r="B111" s="137" t="s">
        <v>54</v>
      </c>
      <c r="C111" s="9"/>
      <c r="D111" s="9"/>
      <c r="E111" s="9"/>
      <c r="F111" s="9"/>
      <c r="G111" s="9"/>
      <c r="H111" s="9"/>
      <c r="I111" s="9"/>
      <c r="J111" s="165"/>
      <c r="K111" s="196"/>
    </row>
    <row r="112" spans="1:11" ht="47.25" customHeight="1" hidden="1">
      <c r="A112" s="142" t="s">
        <v>55</v>
      </c>
      <c r="B112" s="137" t="s">
        <v>56</v>
      </c>
      <c r="C112" s="9"/>
      <c r="D112" s="9"/>
      <c r="E112" s="9"/>
      <c r="F112" s="9"/>
      <c r="G112" s="9"/>
      <c r="H112" s="9"/>
      <c r="I112" s="9"/>
      <c r="J112" s="165"/>
      <c r="K112" s="196"/>
    </row>
    <row r="113" spans="1:11" ht="60" customHeight="1" hidden="1">
      <c r="A113" s="142" t="s">
        <v>57</v>
      </c>
      <c r="B113" s="137" t="s">
        <v>58</v>
      </c>
      <c r="C113" s="9">
        <v>10</v>
      </c>
      <c r="D113" s="9"/>
      <c r="E113" s="9">
        <f>SUM(C113:D113)</f>
        <v>10</v>
      </c>
      <c r="F113" s="9"/>
      <c r="G113" s="9">
        <f>SUM(E113:F113)</f>
        <v>10</v>
      </c>
      <c r="H113" s="9"/>
      <c r="I113" s="9">
        <f>SUM(G113:H113)</f>
        <v>10</v>
      </c>
      <c r="J113" s="165"/>
      <c r="K113" s="196"/>
    </row>
    <row r="114" spans="1:11" ht="60.75" customHeight="1" hidden="1">
      <c r="A114" s="142" t="s">
        <v>301</v>
      </c>
      <c r="B114" s="137" t="s">
        <v>63</v>
      </c>
      <c r="C114" s="9">
        <v>82</v>
      </c>
      <c r="D114" s="9"/>
      <c r="E114" s="9">
        <f>SUM(C114:D114)</f>
        <v>82</v>
      </c>
      <c r="F114" s="9"/>
      <c r="G114" s="9">
        <f>SUM(E114:F114)</f>
        <v>82</v>
      </c>
      <c r="H114" s="9"/>
      <c r="I114" s="9">
        <f>SUM(G114:H114)</f>
        <v>82</v>
      </c>
      <c r="J114" s="165"/>
      <c r="K114" s="196"/>
    </row>
    <row r="115" spans="1:11" ht="29.25" customHeight="1" hidden="1">
      <c r="A115" s="141" t="s">
        <v>311</v>
      </c>
      <c r="B115" s="134" t="s">
        <v>59</v>
      </c>
      <c r="C115" s="9">
        <f>SUM(C116)</f>
        <v>555</v>
      </c>
      <c r="D115" s="9">
        <f>SUM(D116)</f>
        <v>0</v>
      </c>
      <c r="E115" s="9">
        <f>SUM(C115:D115)</f>
        <v>555</v>
      </c>
      <c r="F115" s="9">
        <f>SUM(F116)</f>
        <v>0</v>
      </c>
      <c r="G115" s="9">
        <f>SUM(E115:F115)</f>
        <v>555</v>
      </c>
      <c r="H115" s="9">
        <f>SUM(H116)</f>
        <v>0</v>
      </c>
      <c r="I115" s="9">
        <f>SUM(G115:H115)</f>
        <v>555</v>
      </c>
      <c r="J115" s="165">
        <f>SUM(J116)</f>
        <v>0</v>
      </c>
      <c r="K115" s="196"/>
    </row>
    <row r="116" spans="1:11" ht="33" customHeight="1" hidden="1">
      <c r="A116" s="141" t="s">
        <v>60</v>
      </c>
      <c r="B116" s="138" t="s">
        <v>61</v>
      </c>
      <c r="C116" s="19">
        <v>555</v>
      </c>
      <c r="D116" s="19"/>
      <c r="E116" s="19">
        <f>SUM(C116:D116)</f>
        <v>555</v>
      </c>
      <c r="F116" s="19"/>
      <c r="G116" s="19">
        <f>SUM(E116:F116)</f>
        <v>555</v>
      </c>
      <c r="H116" s="19"/>
      <c r="I116" s="19">
        <f>SUM(G116:H116)</f>
        <v>555</v>
      </c>
      <c r="J116" s="176"/>
      <c r="K116" s="196"/>
    </row>
    <row r="117" spans="1:11" ht="63" customHeight="1" hidden="1">
      <c r="A117" s="147" t="s">
        <v>66</v>
      </c>
      <c r="B117" s="139" t="s">
        <v>67</v>
      </c>
      <c r="C117" s="20">
        <f aca="true" t="shared" si="21" ref="C117:J117">SUM(C118)</f>
        <v>0</v>
      </c>
      <c r="D117" s="20">
        <f t="shared" si="21"/>
        <v>0</v>
      </c>
      <c r="E117" s="20">
        <f t="shared" si="21"/>
        <v>0</v>
      </c>
      <c r="F117" s="20">
        <f t="shared" si="21"/>
        <v>0</v>
      </c>
      <c r="G117" s="20">
        <f t="shared" si="21"/>
        <v>0</v>
      </c>
      <c r="H117" s="20">
        <f t="shared" si="21"/>
        <v>0</v>
      </c>
      <c r="I117" s="20">
        <f t="shared" si="21"/>
        <v>0</v>
      </c>
      <c r="J117" s="177">
        <f t="shared" si="21"/>
        <v>0</v>
      </c>
      <c r="K117" s="200"/>
    </row>
    <row r="118" spans="1:11" ht="47.25" customHeight="1" hidden="1">
      <c r="A118" s="147" t="s">
        <v>68</v>
      </c>
      <c r="B118" s="139" t="s">
        <v>69</v>
      </c>
      <c r="C118" s="20"/>
      <c r="D118" s="20"/>
      <c r="E118" s="20"/>
      <c r="F118" s="20"/>
      <c r="G118" s="20"/>
      <c r="H118" s="20"/>
      <c r="I118" s="20"/>
      <c r="J118" s="177"/>
      <c r="K118" s="200"/>
    </row>
    <row r="119" spans="1:11" ht="12.75" customHeight="1" hidden="1">
      <c r="A119" s="147" t="s">
        <v>70</v>
      </c>
      <c r="B119" s="140" t="s">
        <v>71</v>
      </c>
      <c r="C119" s="20">
        <f aca="true" t="shared" si="22" ref="C119:J119">SUM(C120)</f>
        <v>0</v>
      </c>
      <c r="D119" s="20">
        <f t="shared" si="22"/>
        <v>0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177">
        <f t="shared" si="22"/>
        <v>0</v>
      </c>
      <c r="K119" s="200"/>
    </row>
    <row r="120" spans="1:11" ht="47.25" customHeight="1" hidden="1">
      <c r="A120" s="148" t="s">
        <v>72</v>
      </c>
      <c r="B120" s="140" t="s">
        <v>73</v>
      </c>
      <c r="C120" s="42"/>
      <c r="D120" s="42"/>
      <c r="E120" s="42"/>
      <c r="F120" s="42"/>
      <c r="G120" s="42"/>
      <c r="H120" s="42"/>
      <c r="I120" s="42"/>
      <c r="J120" s="178"/>
      <c r="K120" s="200"/>
    </row>
    <row r="121" spans="1:11" ht="15.75" customHeight="1">
      <c r="A121" s="243" t="s">
        <v>74</v>
      </c>
      <c r="B121" s="244" t="s">
        <v>75</v>
      </c>
      <c r="C121" s="245">
        <f>SUM(C123+C216+C219)</f>
        <v>459835</v>
      </c>
      <c r="D121" s="245">
        <f>SUM(D123+D216+D219)</f>
        <v>-583</v>
      </c>
      <c r="E121" s="245">
        <f>SUM(C121:D121)</f>
        <v>459252</v>
      </c>
      <c r="F121" s="245">
        <f>SUM(F123+F216+F219)</f>
        <v>8999.7</v>
      </c>
      <c r="G121" s="245">
        <f>SUM(E121:F121)</f>
        <v>468251.7</v>
      </c>
      <c r="H121" s="245">
        <f>SUM(H123+H216+H219)</f>
        <v>69803.9</v>
      </c>
      <c r="I121" s="245">
        <f>SUM(G121:H121)</f>
        <v>538055.6</v>
      </c>
      <c r="J121" s="246">
        <f>SUM(J123+J216+J219)</f>
        <v>2948.1</v>
      </c>
      <c r="K121" s="247">
        <v>512957.8</v>
      </c>
    </row>
    <row r="122" spans="1:11" ht="19.5" customHeight="1">
      <c r="A122" s="145" t="s">
        <v>94</v>
      </c>
      <c r="B122" s="133"/>
      <c r="C122" s="29"/>
      <c r="D122" s="29"/>
      <c r="E122" s="29"/>
      <c r="F122" s="29"/>
      <c r="G122" s="29"/>
      <c r="H122" s="29"/>
      <c r="I122" s="29"/>
      <c r="J122" s="181"/>
      <c r="K122" s="201"/>
    </row>
    <row r="123" spans="1:11" ht="30.75" customHeight="1">
      <c r="A123" s="158" t="s">
        <v>275</v>
      </c>
      <c r="B123" s="133" t="s">
        <v>76</v>
      </c>
      <c r="C123" s="214">
        <f>SUM(C124+C129+C179+C206)</f>
        <v>459835</v>
      </c>
      <c r="D123" s="214">
        <f>SUM(D124+D129+D179+D206)</f>
        <v>1573.0000000000002</v>
      </c>
      <c r="E123" s="214">
        <f>SUM(C123:D123)</f>
        <v>461408</v>
      </c>
      <c r="F123" s="214">
        <f>SUM(F124+F129+F179+F206)</f>
        <v>6266.2</v>
      </c>
      <c r="G123" s="214">
        <f>SUM(E123:F123)</f>
        <v>467674.2</v>
      </c>
      <c r="H123" s="214">
        <f>SUM(H124+H129+H179+H206)</f>
        <v>69803.9</v>
      </c>
      <c r="I123" s="214">
        <f>SUM(G123:H123)</f>
        <v>537478.1</v>
      </c>
      <c r="J123" s="234">
        <f>SUM(J124+J129+J179+J206)</f>
        <v>2841.5</v>
      </c>
      <c r="K123" s="238">
        <v>362469.6</v>
      </c>
    </row>
    <row r="124" spans="1:11" ht="21" customHeight="1" hidden="1">
      <c r="A124" s="215" t="s">
        <v>277</v>
      </c>
      <c r="B124" s="216" t="s">
        <v>77</v>
      </c>
      <c r="C124" s="217">
        <f>C125+C127</f>
        <v>47389.3</v>
      </c>
      <c r="D124" s="217">
        <f>D125+D127</f>
        <v>0</v>
      </c>
      <c r="E124" s="217">
        <f>SUM(C124:D124)</f>
        <v>47389.3</v>
      </c>
      <c r="F124" s="217">
        <f>F125+F127</f>
        <v>0</v>
      </c>
      <c r="G124" s="217">
        <f>SUM(E124:F124)</f>
        <v>47389.3</v>
      </c>
      <c r="H124" s="217">
        <f>H125+H127</f>
        <v>0</v>
      </c>
      <c r="I124" s="217">
        <f>SUM(G124:H124)</f>
        <v>47389.3</v>
      </c>
      <c r="J124" s="235">
        <f>J125+J127</f>
        <v>0</v>
      </c>
      <c r="K124" s="239"/>
    </row>
    <row r="125" spans="1:11" ht="18.75" customHeight="1" hidden="1">
      <c r="A125" s="73" t="s">
        <v>78</v>
      </c>
      <c r="B125" s="26" t="s">
        <v>79</v>
      </c>
      <c r="C125" s="214">
        <f>C126</f>
        <v>47389.3</v>
      </c>
      <c r="D125" s="214">
        <f>D126</f>
        <v>0</v>
      </c>
      <c r="E125" s="214">
        <f>SUM(C125:D125)</f>
        <v>47389.3</v>
      </c>
      <c r="F125" s="214">
        <f>F126</f>
        <v>0</v>
      </c>
      <c r="G125" s="214">
        <f>SUM(E125:F125)</f>
        <v>47389.3</v>
      </c>
      <c r="H125" s="214">
        <f>H126</f>
        <v>0</v>
      </c>
      <c r="I125" s="214">
        <f>SUM(G125:H125)</f>
        <v>47389.3</v>
      </c>
      <c r="J125" s="234">
        <f>J126</f>
        <v>0</v>
      </c>
      <c r="K125" s="238"/>
    </row>
    <row r="126" spans="1:11" ht="32.25" customHeight="1" hidden="1">
      <c r="A126" s="78" t="s">
        <v>80</v>
      </c>
      <c r="B126" s="17" t="s">
        <v>81</v>
      </c>
      <c r="C126" s="21">
        <v>47389.3</v>
      </c>
      <c r="D126" s="21"/>
      <c r="E126" s="21">
        <f>SUM(C126:D126)</f>
        <v>47389.3</v>
      </c>
      <c r="F126" s="21"/>
      <c r="G126" s="21">
        <f>SUM(E126:F126)</f>
        <v>47389.3</v>
      </c>
      <c r="H126" s="21"/>
      <c r="I126" s="21">
        <f>SUM(G126:H126)</f>
        <v>47389.3</v>
      </c>
      <c r="J126" s="179"/>
      <c r="K126" s="201"/>
    </row>
    <row r="127" spans="1:11" ht="33.75" customHeight="1" hidden="1">
      <c r="A127" s="73" t="s">
        <v>82</v>
      </c>
      <c r="B127" s="17" t="s">
        <v>83</v>
      </c>
      <c r="C127" s="21">
        <f aca="true" t="shared" si="23" ref="C127:J127">C128</f>
        <v>0</v>
      </c>
      <c r="D127" s="21">
        <f t="shared" si="23"/>
        <v>0</v>
      </c>
      <c r="E127" s="21">
        <f t="shared" si="23"/>
        <v>0</v>
      </c>
      <c r="F127" s="21">
        <f t="shared" si="23"/>
        <v>0</v>
      </c>
      <c r="G127" s="21">
        <f t="shared" si="23"/>
        <v>0</v>
      </c>
      <c r="H127" s="21">
        <f t="shared" si="23"/>
        <v>0</v>
      </c>
      <c r="I127" s="21">
        <f t="shared" si="23"/>
        <v>0</v>
      </c>
      <c r="J127" s="179">
        <f t="shared" si="23"/>
        <v>0</v>
      </c>
      <c r="K127" s="201"/>
    </row>
    <row r="128" spans="1:11" ht="33.75" customHeight="1" hidden="1">
      <c r="A128" s="63" t="s">
        <v>84</v>
      </c>
      <c r="B128" s="17" t="s">
        <v>85</v>
      </c>
      <c r="C128" s="21"/>
      <c r="D128" s="21"/>
      <c r="E128" s="21"/>
      <c r="F128" s="21"/>
      <c r="G128" s="21"/>
      <c r="H128" s="21"/>
      <c r="I128" s="21"/>
      <c r="J128" s="179"/>
      <c r="K128" s="201"/>
    </row>
    <row r="129" spans="1:11" ht="36.75" customHeight="1" hidden="1">
      <c r="A129" s="218" t="s">
        <v>113</v>
      </c>
      <c r="B129" s="216" t="s">
        <v>86</v>
      </c>
      <c r="C129" s="217">
        <f>SUM(C130+C134+C139+C144+C148+C147+C149+C151+C154+C157+C158+C150)</f>
        <v>144198.19999999998</v>
      </c>
      <c r="D129" s="217">
        <f>SUM(D130+D134+D139+D144+D148+D147+D149+D151+D154+D157+D158+D150)</f>
        <v>1279.7</v>
      </c>
      <c r="E129" s="217">
        <f>SUM(C129:D129)</f>
        <v>145477.9</v>
      </c>
      <c r="F129" s="217">
        <f>SUM(F130+F134+F139+F144+F148+F147+F149+F151+F154+F157+F158+F150)</f>
        <v>6266.2</v>
      </c>
      <c r="G129" s="217">
        <f>SUM(E129:F129)</f>
        <v>151744.1</v>
      </c>
      <c r="H129" s="217">
        <f>SUM(H130+H134+H139+H144+H148+H147+H149+H151+H154+H157+H158+H150+H133)</f>
        <v>68220.5</v>
      </c>
      <c r="I129" s="217">
        <f>SUM(G129:H129)</f>
        <v>219964.6</v>
      </c>
      <c r="J129" s="235">
        <f>SUM(J130+J134+J139+J144+J148+J147+J149+J151+J154+J157+J158+J150+J133)</f>
        <v>3218</v>
      </c>
      <c r="K129" s="239"/>
    </row>
    <row r="130" spans="1:11" ht="36.75" customHeight="1" hidden="1">
      <c r="A130" s="64" t="s">
        <v>354</v>
      </c>
      <c r="B130" s="60" t="s">
        <v>355</v>
      </c>
      <c r="C130" s="23">
        <f aca="true" t="shared" si="24" ref="C130:I130">SUM(C132)</f>
        <v>0</v>
      </c>
      <c r="D130" s="23">
        <f t="shared" si="24"/>
        <v>0</v>
      </c>
      <c r="E130" s="23">
        <f t="shared" si="24"/>
        <v>0</v>
      </c>
      <c r="F130" s="23">
        <f t="shared" si="24"/>
        <v>0</v>
      </c>
      <c r="G130" s="23">
        <f t="shared" si="24"/>
        <v>0</v>
      </c>
      <c r="H130" s="23">
        <f t="shared" si="24"/>
        <v>165.9</v>
      </c>
      <c r="I130" s="23">
        <f t="shared" si="24"/>
        <v>165.9</v>
      </c>
      <c r="J130" s="180">
        <f>SUM(J132)</f>
        <v>290.4</v>
      </c>
      <c r="K130" s="201"/>
    </row>
    <row r="131" spans="1:11" ht="17.25" customHeight="1" hidden="1">
      <c r="A131" s="62" t="s">
        <v>135</v>
      </c>
      <c r="B131" s="48"/>
      <c r="C131" s="29"/>
      <c r="D131" s="29"/>
      <c r="E131" s="29"/>
      <c r="F131" s="29"/>
      <c r="G131" s="29"/>
      <c r="H131" s="29"/>
      <c r="I131" s="29"/>
      <c r="J131" s="181"/>
      <c r="K131" s="201"/>
    </row>
    <row r="132" spans="1:11" ht="50.25" customHeight="1" hidden="1">
      <c r="A132" s="92" t="s">
        <v>361</v>
      </c>
      <c r="B132" s="48"/>
      <c r="C132" s="58"/>
      <c r="D132" s="58"/>
      <c r="E132" s="58"/>
      <c r="F132" s="58"/>
      <c r="G132" s="58"/>
      <c r="H132" s="58">
        <v>165.9</v>
      </c>
      <c r="I132" s="53">
        <f>SUM(G132:H132)</f>
        <v>165.9</v>
      </c>
      <c r="J132" s="182">
        <v>290.4</v>
      </c>
      <c r="K132" s="202"/>
    </row>
    <row r="133" spans="1:11" ht="41.25" customHeight="1" hidden="1">
      <c r="A133" s="113" t="s">
        <v>42</v>
      </c>
      <c r="B133" s="90" t="s">
        <v>43</v>
      </c>
      <c r="C133" s="58"/>
      <c r="D133" s="58"/>
      <c r="E133" s="58"/>
      <c r="F133" s="58"/>
      <c r="G133" s="58"/>
      <c r="H133" s="33">
        <v>103.8</v>
      </c>
      <c r="I133" s="33">
        <f>SUM(G133:H133)</f>
        <v>103.8</v>
      </c>
      <c r="J133" s="183"/>
      <c r="K133" s="201"/>
    </row>
    <row r="134" spans="1:11" ht="36" customHeight="1" hidden="1">
      <c r="A134" s="66" t="s">
        <v>356</v>
      </c>
      <c r="B134" s="60" t="s">
        <v>357</v>
      </c>
      <c r="C134" s="23">
        <f aca="true" t="shared" si="25" ref="C134:I134">SUM(C136:C138)</f>
        <v>0</v>
      </c>
      <c r="D134" s="23">
        <f t="shared" si="25"/>
        <v>0</v>
      </c>
      <c r="E134" s="23">
        <f t="shared" si="25"/>
        <v>0</v>
      </c>
      <c r="F134" s="23">
        <f t="shared" si="25"/>
        <v>0</v>
      </c>
      <c r="G134" s="23">
        <f t="shared" si="25"/>
        <v>0</v>
      </c>
      <c r="H134" s="23">
        <f t="shared" si="25"/>
        <v>2204.4</v>
      </c>
      <c r="I134" s="23">
        <f t="shared" si="25"/>
        <v>2204.4</v>
      </c>
      <c r="J134" s="180">
        <f>SUM(J136:J138)</f>
        <v>395.6</v>
      </c>
      <c r="K134" s="201"/>
    </row>
    <row r="135" spans="1:11" ht="18.75" customHeight="1" hidden="1">
      <c r="A135" s="67" t="s">
        <v>135</v>
      </c>
      <c r="B135" s="90"/>
      <c r="C135" s="29"/>
      <c r="D135" s="29"/>
      <c r="E135" s="29"/>
      <c r="F135" s="29"/>
      <c r="G135" s="29"/>
      <c r="H135" s="29"/>
      <c r="I135" s="29"/>
      <c r="J135" s="181"/>
      <c r="K135" s="201"/>
    </row>
    <row r="136" spans="1:11" ht="36.75" customHeight="1" hidden="1">
      <c r="A136" s="92" t="s">
        <v>151</v>
      </c>
      <c r="B136" s="45"/>
      <c r="C136" s="58"/>
      <c r="D136" s="58"/>
      <c r="E136" s="58"/>
      <c r="F136" s="58"/>
      <c r="G136" s="58"/>
      <c r="H136" s="58">
        <v>266.8</v>
      </c>
      <c r="I136" s="53">
        <f>SUM(G136:H136)</f>
        <v>266.8</v>
      </c>
      <c r="J136" s="182">
        <v>395.6</v>
      </c>
      <c r="K136" s="202"/>
    </row>
    <row r="137" spans="1:11" ht="50.25" customHeight="1" hidden="1">
      <c r="A137" s="93" t="s">
        <v>378</v>
      </c>
      <c r="B137" s="45"/>
      <c r="C137" s="58"/>
      <c r="D137" s="58"/>
      <c r="E137" s="58"/>
      <c r="F137" s="58"/>
      <c r="G137" s="58"/>
      <c r="H137" s="58">
        <v>1902.3</v>
      </c>
      <c r="I137" s="53">
        <f>SUM(G137:H137)</f>
        <v>1902.3</v>
      </c>
      <c r="J137" s="182"/>
      <c r="K137" s="202"/>
    </row>
    <row r="138" spans="1:11" ht="37.5" customHeight="1" hidden="1">
      <c r="A138" s="94" t="s">
        <v>379</v>
      </c>
      <c r="B138" s="96"/>
      <c r="C138" s="58"/>
      <c r="D138" s="58"/>
      <c r="E138" s="58"/>
      <c r="F138" s="58"/>
      <c r="G138" s="58"/>
      <c r="H138" s="58">
        <v>35.3</v>
      </c>
      <c r="I138" s="53">
        <f>SUM(G138:H138)</f>
        <v>35.3</v>
      </c>
      <c r="J138" s="182"/>
      <c r="K138" s="202"/>
    </row>
    <row r="139" spans="1:11" s="3" customFormat="1" ht="36.75" customHeight="1" hidden="1">
      <c r="A139" s="59" t="s">
        <v>363</v>
      </c>
      <c r="B139" s="51" t="s">
        <v>337</v>
      </c>
      <c r="C139" s="23">
        <f aca="true" t="shared" si="26" ref="C139:I139">SUM(C141+C142+C143)</f>
        <v>0</v>
      </c>
      <c r="D139" s="23">
        <f t="shared" si="26"/>
        <v>0</v>
      </c>
      <c r="E139" s="23">
        <f t="shared" si="26"/>
        <v>0</v>
      </c>
      <c r="F139" s="23">
        <f t="shared" si="26"/>
        <v>0</v>
      </c>
      <c r="G139" s="23">
        <f t="shared" si="26"/>
        <v>0</v>
      </c>
      <c r="H139" s="23">
        <f t="shared" si="26"/>
        <v>10048.4</v>
      </c>
      <c r="I139" s="23">
        <f t="shared" si="26"/>
        <v>10048.4</v>
      </c>
      <c r="J139" s="180">
        <f>SUM(J141+J142+J143)</f>
        <v>0</v>
      </c>
      <c r="K139" s="201"/>
    </row>
    <row r="140" spans="1:11" s="3" customFormat="1" ht="15.75" customHeight="1" hidden="1">
      <c r="A140" s="82" t="s">
        <v>135</v>
      </c>
      <c r="B140" s="26"/>
      <c r="C140" s="24"/>
      <c r="D140" s="24"/>
      <c r="E140" s="24"/>
      <c r="F140" s="24"/>
      <c r="G140" s="24"/>
      <c r="H140" s="24"/>
      <c r="I140" s="24"/>
      <c r="J140" s="184"/>
      <c r="K140" s="201"/>
    </row>
    <row r="141" spans="1:11" s="3" customFormat="1" ht="51" customHeight="1" hidden="1">
      <c r="A141" s="57" t="s">
        <v>335</v>
      </c>
      <c r="B141" s="17"/>
      <c r="C141" s="53"/>
      <c r="D141" s="53"/>
      <c r="E141" s="53"/>
      <c r="F141" s="53"/>
      <c r="G141" s="53"/>
      <c r="H141" s="53">
        <v>10048.4</v>
      </c>
      <c r="I141" s="53">
        <f>SUM(G141:H141)</f>
        <v>10048.4</v>
      </c>
      <c r="J141" s="185"/>
      <c r="K141" s="202"/>
    </row>
    <row r="142" spans="1:11" s="3" customFormat="1" ht="40.5" customHeight="1" hidden="1">
      <c r="A142" s="65" t="s">
        <v>361</v>
      </c>
      <c r="B142" s="17"/>
      <c r="C142" s="53"/>
      <c r="D142" s="53"/>
      <c r="E142" s="53"/>
      <c r="F142" s="53"/>
      <c r="G142" s="53"/>
      <c r="H142" s="53"/>
      <c r="I142" s="53"/>
      <c r="J142" s="185"/>
      <c r="K142" s="202"/>
    </row>
    <row r="143" spans="1:11" s="3" customFormat="1" ht="36" customHeight="1" hidden="1">
      <c r="A143" s="68" t="s">
        <v>360</v>
      </c>
      <c r="B143" s="36"/>
      <c r="C143" s="58"/>
      <c r="D143" s="58"/>
      <c r="E143" s="58"/>
      <c r="F143" s="58"/>
      <c r="G143" s="58"/>
      <c r="H143" s="58"/>
      <c r="I143" s="58"/>
      <c r="J143" s="182"/>
      <c r="K143" s="202"/>
    </row>
    <row r="144" spans="1:11" s="3" customFormat="1" ht="52.5" customHeight="1" hidden="1">
      <c r="A144" s="69" t="s">
        <v>347</v>
      </c>
      <c r="B144" s="25" t="s">
        <v>346</v>
      </c>
      <c r="C144" s="23">
        <f aca="true" t="shared" si="27" ref="C144:I144">SUM(C146)</f>
        <v>0</v>
      </c>
      <c r="D144" s="23">
        <f t="shared" si="27"/>
        <v>0</v>
      </c>
      <c r="E144" s="23">
        <f t="shared" si="27"/>
        <v>0</v>
      </c>
      <c r="F144" s="23">
        <f t="shared" si="27"/>
        <v>0</v>
      </c>
      <c r="G144" s="23">
        <f t="shared" si="27"/>
        <v>0</v>
      </c>
      <c r="H144" s="23">
        <f t="shared" si="27"/>
        <v>1958</v>
      </c>
      <c r="I144" s="23">
        <f t="shared" si="27"/>
        <v>1958</v>
      </c>
      <c r="J144" s="180">
        <f>SUM(J146)</f>
        <v>0</v>
      </c>
      <c r="K144" s="201"/>
    </row>
    <row r="145" spans="1:11" s="3" customFormat="1" ht="16.5" customHeight="1" hidden="1">
      <c r="A145" s="70" t="s">
        <v>135</v>
      </c>
      <c r="B145" s="48"/>
      <c r="C145" s="56"/>
      <c r="D145" s="56"/>
      <c r="E145" s="56"/>
      <c r="F145" s="56"/>
      <c r="G145" s="56"/>
      <c r="H145" s="56"/>
      <c r="I145" s="56"/>
      <c r="J145" s="186"/>
      <c r="K145" s="203"/>
    </row>
    <row r="146" spans="1:11" s="3" customFormat="1" ht="50.25" customHeight="1" hidden="1">
      <c r="A146" s="57" t="s">
        <v>335</v>
      </c>
      <c r="B146" s="45"/>
      <c r="C146" s="53"/>
      <c r="D146" s="53"/>
      <c r="E146" s="53"/>
      <c r="F146" s="53"/>
      <c r="G146" s="53"/>
      <c r="H146" s="53">
        <v>1958</v>
      </c>
      <c r="I146" s="53">
        <f>SUM(G146:H146)</f>
        <v>1958</v>
      </c>
      <c r="J146" s="185"/>
      <c r="K146" s="202"/>
    </row>
    <row r="147" spans="1:11" s="3" customFormat="1" ht="70.5" customHeight="1" hidden="1">
      <c r="A147" s="95" t="s">
        <v>382</v>
      </c>
      <c r="B147" s="96" t="s">
        <v>380</v>
      </c>
      <c r="C147" s="33"/>
      <c r="D147" s="33"/>
      <c r="E147" s="33"/>
      <c r="F147" s="33"/>
      <c r="G147" s="33"/>
      <c r="H147" s="33">
        <v>23322.7</v>
      </c>
      <c r="I147" s="33">
        <f>SUM(G147:H147)</f>
        <v>23322.7</v>
      </c>
      <c r="J147" s="183"/>
      <c r="K147" s="201"/>
    </row>
    <row r="148" spans="1:11" s="3" customFormat="1" ht="87" customHeight="1" hidden="1">
      <c r="A148" s="95" t="s">
        <v>358</v>
      </c>
      <c r="B148" s="96" t="s">
        <v>359</v>
      </c>
      <c r="C148" s="33"/>
      <c r="D148" s="33"/>
      <c r="E148" s="33"/>
      <c r="F148" s="33"/>
      <c r="G148" s="33"/>
      <c r="H148" s="33"/>
      <c r="I148" s="33">
        <f>SUM(G148:H148)</f>
        <v>0</v>
      </c>
      <c r="J148" s="183"/>
      <c r="K148" s="201"/>
    </row>
    <row r="149" spans="1:11" s="3" customFormat="1" ht="55.5" customHeight="1" hidden="1">
      <c r="A149" s="95" t="s">
        <v>383</v>
      </c>
      <c r="B149" s="96" t="s">
        <v>381</v>
      </c>
      <c r="C149" s="33"/>
      <c r="D149" s="33"/>
      <c r="E149" s="33"/>
      <c r="F149" s="33"/>
      <c r="G149" s="33"/>
      <c r="H149" s="33">
        <v>19519</v>
      </c>
      <c r="I149" s="33">
        <f>SUM(G149:H149)</f>
        <v>19519</v>
      </c>
      <c r="J149" s="183"/>
      <c r="K149" s="201"/>
    </row>
    <row r="150" spans="1:11" s="3" customFormat="1" ht="67.5" customHeight="1" hidden="1">
      <c r="A150" s="95" t="s">
        <v>368</v>
      </c>
      <c r="B150" s="97" t="s">
        <v>369</v>
      </c>
      <c r="C150" s="33"/>
      <c r="D150" s="33"/>
      <c r="E150" s="33"/>
      <c r="F150" s="33"/>
      <c r="G150" s="33"/>
      <c r="H150" s="33"/>
      <c r="I150" s="33">
        <f>SUM(G150:H150)</f>
        <v>0</v>
      </c>
      <c r="J150" s="183"/>
      <c r="K150" s="201"/>
    </row>
    <row r="151" spans="1:11" s="3" customFormat="1" ht="52.5" customHeight="1" hidden="1">
      <c r="A151" s="71" t="s">
        <v>348</v>
      </c>
      <c r="B151" s="25" t="s">
        <v>349</v>
      </c>
      <c r="C151" s="23">
        <f aca="true" t="shared" si="28" ref="C151:I151">SUM(C153)</f>
        <v>0</v>
      </c>
      <c r="D151" s="23">
        <f t="shared" si="28"/>
        <v>0</v>
      </c>
      <c r="E151" s="23">
        <f t="shared" si="28"/>
        <v>0</v>
      </c>
      <c r="F151" s="23">
        <f t="shared" si="28"/>
        <v>0</v>
      </c>
      <c r="G151" s="23">
        <f t="shared" si="28"/>
        <v>0</v>
      </c>
      <c r="H151" s="23">
        <f t="shared" si="28"/>
        <v>0</v>
      </c>
      <c r="I151" s="23">
        <f t="shared" si="28"/>
        <v>0</v>
      </c>
      <c r="J151" s="180">
        <f>SUM(J153)</f>
        <v>0</v>
      </c>
      <c r="K151" s="201"/>
    </row>
    <row r="152" spans="1:11" s="3" customFormat="1" ht="15.75" customHeight="1" hidden="1">
      <c r="A152" s="70" t="s">
        <v>135</v>
      </c>
      <c r="B152" s="219"/>
      <c r="C152" s="24"/>
      <c r="D152" s="24"/>
      <c r="E152" s="24"/>
      <c r="F152" s="24"/>
      <c r="G152" s="24"/>
      <c r="H152" s="24"/>
      <c r="I152" s="24"/>
      <c r="J152" s="184"/>
      <c r="K152" s="201"/>
    </row>
    <row r="153" spans="1:11" s="3" customFormat="1" ht="52.5" customHeight="1" hidden="1">
      <c r="A153" s="57" t="s">
        <v>350</v>
      </c>
      <c r="B153" s="45"/>
      <c r="C153" s="53"/>
      <c r="D153" s="53"/>
      <c r="E153" s="53"/>
      <c r="F153" s="53"/>
      <c r="G153" s="53"/>
      <c r="H153" s="53"/>
      <c r="I153" s="53"/>
      <c r="J153" s="185"/>
      <c r="K153" s="202"/>
    </row>
    <row r="154" spans="1:11" s="3" customFormat="1" ht="52.5" customHeight="1" hidden="1">
      <c r="A154" s="104" t="s">
        <v>384</v>
      </c>
      <c r="B154" s="91" t="s">
        <v>385</v>
      </c>
      <c r="C154" s="53">
        <f aca="true" t="shared" si="29" ref="C154:H154">SUM(C155:C156)</f>
        <v>0</v>
      </c>
      <c r="D154" s="53">
        <f t="shared" si="29"/>
        <v>0</v>
      </c>
      <c r="E154" s="53">
        <f t="shared" si="29"/>
        <v>0</v>
      </c>
      <c r="F154" s="53">
        <f t="shared" si="29"/>
        <v>0</v>
      </c>
      <c r="G154" s="53">
        <f t="shared" si="29"/>
        <v>0</v>
      </c>
      <c r="H154" s="21">
        <f t="shared" si="29"/>
        <v>2000</v>
      </c>
      <c r="I154" s="33">
        <f aca="true" t="shared" si="30" ref="I154:I159">SUM(G154:H154)</f>
        <v>2000</v>
      </c>
      <c r="J154" s="179">
        <f>SUM(J155:J156)</f>
        <v>0</v>
      </c>
      <c r="K154" s="201"/>
    </row>
    <row r="155" spans="1:11" s="3" customFormat="1" ht="15.75" customHeight="1" hidden="1">
      <c r="A155" s="84" t="s">
        <v>339</v>
      </c>
      <c r="B155" s="220"/>
      <c r="C155" s="53"/>
      <c r="D155" s="53"/>
      <c r="E155" s="53"/>
      <c r="F155" s="53"/>
      <c r="G155" s="53"/>
      <c r="H155" s="53">
        <v>266.7</v>
      </c>
      <c r="I155" s="58">
        <f t="shared" si="30"/>
        <v>266.7</v>
      </c>
      <c r="J155" s="185"/>
      <c r="K155" s="202"/>
    </row>
    <row r="156" spans="1:11" s="3" customFormat="1" ht="15.75" customHeight="1" hidden="1">
      <c r="A156" s="85" t="s">
        <v>340</v>
      </c>
      <c r="B156" s="96"/>
      <c r="C156" s="53"/>
      <c r="D156" s="53"/>
      <c r="E156" s="53"/>
      <c r="F156" s="53"/>
      <c r="G156" s="53"/>
      <c r="H156" s="53">
        <v>1733.3</v>
      </c>
      <c r="I156" s="58">
        <f t="shared" si="30"/>
        <v>1733.3</v>
      </c>
      <c r="J156" s="185"/>
      <c r="K156" s="202"/>
    </row>
    <row r="157" spans="1:11" s="3" customFormat="1" ht="80.25" customHeight="1" hidden="1">
      <c r="A157" s="79" t="s">
        <v>336</v>
      </c>
      <c r="B157" s="51" t="s">
        <v>338</v>
      </c>
      <c r="C157" s="21">
        <v>767.4</v>
      </c>
      <c r="D157" s="21"/>
      <c r="E157" s="21">
        <f>SUM(C157:D157)</f>
        <v>767.4</v>
      </c>
      <c r="F157" s="21"/>
      <c r="G157" s="21">
        <f>SUM(E157:F157)</f>
        <v>767.4</v>
      </c>
      <c r="H157" s="21"/>
      <c r="I157" s="33">
        <f t="shared" si="30"/>
        <v>767.4</v>
      </c>
      <c r="J157" s="179"/>
      <c r="K157" s="201"/>
    </row>
    <row r="158" spans="1:11" ht="16.5" hidden="1" thickBot="1">
      <c r="A158" s="72" t="s">
        <v>87</v>
      </c>
      <c r="B158" s="27" t="s">
        <v>88</v>
      </c>
      <c r="C158" s="21">
        <f>SUM(C159)</f>
        <v>143430.8</v>
      </c>
      <c r="D158" s="21">
        <f>SUM(D159)</f>
        <v>1279.7</v>
      </c>
      <c r="E158" s="21">
        <f>SUM(C158:D158)</f>
        <v>144710.5</v>
      </c>
      <c r="F158" s="21">
        <f>SUM(F159)</f>
        <v>6266.2</v>
      </c>
      <c r="G158" s="21">
        <f>SUM(E158:F158)</f>
        <v>150976.7</v>
      </c>
      <c r="H158" s="21">
        <f>SUM(H159)</f>
        <v>8898.300000000001</v>
      </c>
      <c r="I158" s="21">
        <f t="shared" si="30"/>
        <v>159875</v>
      </c>
      <c r="J158" s="179">
        <f>SUM(J159)</f>
        <v>2532</v>
      </c>
      <c r="K158" s="201"/>
    </row>
    <row r="159" spans="1:11" ht="18.75" customHeight="1" hidden="1">
      <c r="A159" s="6" t="s">
        <v>89</v>
      </c>
      <c r="B159" s="22" t="s">
        <v>93</v>
      </c>
      <c r="C159" s="23">
        <f>SUM(C161+C162+C163++C164+C166+C176+C175+C165+C168+C167+C169+C177+C178+C170+C171+C172+C173)</f>
        <v>143430.8</v>
      </c>
      <c r="D159" s="23">
        <f>SUM(D161+D162+D163++D164+D166+D176+D175+D165+D168+D167+D169+D177+D178+D170+D171+D172+D173)</f>
        <v>1279.7</v>
      </c>
      <c r="E159" s="23">
        <f>SUM(C159:D159)</f>
        <v>144710.5</v>
      </c>
      <c r="F159" s="23">
        <f>SUM(F161+F162+F163++F164+F166+F176+F175+F165+F168+F167+F169+F177+F178+F170+F171+F172+F173)</f>
        <v>6266.2</v>
      </c>
      <c r="G159" s="23">
        <f>SUM(E159:F159)</f>
        <v>150976.7</v>
      </c>
      <c r="H159" s="23">
        <f>SUM(H161+H162+H163++H164+H166+H176+H175+H165+H168+H167+H169+H177+H178+H170+H171+H172+H173+H174)</f>
        <v>8898.300000000001</v>
      </c>
      <c r="I159" s="23">
        <f t="shared" si="30"/>
        <v>159875</v>
      </c>
      <c r="J159" s="180">
        <f>SUM(J161+J162+J163++J164+J166+J176+J175+J165+J168+J167+J169+J177+J178+J170+J171+J172+J173+J174)</f>
        <v>2532</v>
      </c>
      <c r="K159" s="201"/>
    </row>
    <row r="160" spans="1:11" s="4" customFormat="1" ht="16.5" customHeight="1" hidden="1">
      <c r="A160" s="81" t="s">
        <v>94</v>
      </c>
      <c r="B160" s="28"/>
      <c r="C160" s="29"/>
      <c r="D160" s="29"/>
      <c r="E160" s="29"/>
      <c r="F160" s="29"/>
      <c r="G160" s="29"/>
      <c r="H160" s="29"/>
      <c r="I160" s="29"/>
      <c r="J160" s="181"/>
      <c r="K160" s="201"/>
    </row>
    <row r="161" spans="1:11" ht="49.5" customHeight="1" hidden="1">
      <c r="A161" s="80" t="s">
        <v>362</v>
      </c>
      <c r="B161" s="30" t="s">
        <v>93</v>
      </c>
      <c r="C161" s="21">
        <v>544</v>
      </c>
      <c r="D161" s="21"/>
      <c r="E161" s="21">
        <f>SUM(C161:D161)</f>
        <v>544</v>
      </c>
      <c r="F161" s="21"/>
      <c r="G161" s="21">
        <f>SUM(E161:F161)</f>
        <v>544</v>
      </c>
      <c r="H161" s="21"/>
      <c r="I161" s="21">
        <f>SUM(G161:H161)</f>
        <v>544</v>
      </c>
      <c r="J161" s="179"/>
      <c r="K161" s="201"/>
    </row>
    <row r="162" spans="1:11" ht="99.75" customHeight="1" hidden="1">
      <c r="A162" s="80" t="s">
        <v>365</v>
      </c>
      <c r="B162" s="27" t="s">
        <v>93</v>
      </c>
      <c r="C162" s="21">
        <v>53.8</v>
      </c>
      <c r="D162" s="21"/>
      <c r="E162" s="21">
        <f>SUM(C162:D162)</f>
        <v>53.8</v>
      </c>
      <c r="F162" s="21"/>
      <c r="G162" s="21">
        <f>SUM(E162:F162)</f>
        <v>53.8</v>
      </c>
      <c r="H162" s="21"/>
      <c r="I162" s="21">
        <f>SUM(G162:H162)</f>
        <v>53.8</v>
      </c>
      <c r="J162" s="179"/>
      <c r="K162" s="201"/>
    </row>
    <row r="163" spans="1:11" ht="83.25" customHeight="1" hidden="1">
      <c r="A163" s="79" t="s">
        <v>367</v>
      </c>
      <c r="B163" s="27" t="s">
        <v>93</v>
      </c>
      <c r="C163" s="21"/>
      <c r="D163" s="21">
        <v>1099.7</v>
      </c>
      <c r="E163" s="21">
        <f>SUM(C163:D163)</f>
        <v>1099.7</v>
      </c>
      <c r="F163" s="21">
        <v>6266.2</v>
      </c>
      <c r="G163" s="21">
        <f>SUM(E163:F163)</f>
        <v>7365.9</v>
      </c>
      <c r="H163" s="21">
        <f>3545.8+1400.9</f>
        <v>4946.700000000001</v>
      </c>
      <c r="I163" s="21">
        <f>SUM(G163:H163)</f>
        <v>12312.6</v>
      </c>
      <c r="J163" s="179">
        <v>2532</v>
      </c>
      <c r="K163" s="201"/>
    </row>
    <row r="164" spans="1:11" ht="32.25" customHeight="1" hidden="1">
      <c r="A164" s="79" t="s">
        <v>121</v>
      </c>
      <c r="B164" s="27" t="s">
        <v>93</v>
      </c>
      <c r="C164" s="21">
        <v>138786.5</v>
      </c>
      <c r="D164" s="21"/>
      <c r="E164" s="21">
        <f>SUM(C164:D164)</f>
        <v>138786.5</v>
      </c>
      <c r="F164" s="21"/>
      <c r="G164" s="21">
        <f>SUM(E164:F164)</f>
        <v>138786.5</v>
      </c>
      <c r="H164" s="21"/>
      <c r="I164" s="21">
        <f>SUM(G164:H164)</f>
        <v>138786.5</v>
      </c>
      <c r="J164" s="179"/>
      <c r="K164" s="201"/>
    </row>
    <row r="165" spans="1:11" ht="114" customHeight="1" hidden="1">
      <c r="A165" s="79" t="s">
        <v>5</v>
      </c>
      <c r="B165" s="27" t="s">
        <v>93</v>
      </c>
      <c r="C165" s="21"/>
      <c r="D165" s="21"/>
      <c r="E165" s="21"/>
      <c r="F165" s="21"/>
      <c r="G165" s="21"/>
      <c r="H165" s="21"/>
      <c r="I165" s="21"/>
      <c r="J165" s="179"/>
      <c r="K165" s="201"/>
    </row>
    <row r="166" spans="1:11" ht="50.25" customHeight="1" hidden="1">
      <c r="A166" s="79" t="s">
        <v>11</v>
      </c>
      <c r="B166" s="27" t="s">
        <v>93</v>
      </c>
      <c r="C166" s="21">
        <v>3196</v>
      </c>
      <c r="D166" s="21"/>
      <c r="E166" s="21">
        <f>SUM(C166:D166)</f>
        <v>3196</v>
      </c>
      <c r="F166" s="21"/>
      <c r="G166" s="21">
        <f>SUM(E166:F166)</f>
        <v>3196</v>
      </c>
      <c r="H166" s="21"/>
      <c r="I166" s="21">
        <f>SUM(G166:H166)</f>
        <v>3196</v>
      </c>
      <c r="J166" s="179"/>
      <c r="K166" s="201"/>
    </row>
    <row r="167" spans="1:11" ht="53.25" customHeight="1" hidden="1">
      <c r="A167" s="79" t="s">
        <v>9</v>
      </c>
      <c r="B167" s="27" t="s">
        <v>93</v>
      </c>
      <c r="C167" s="21"/>
      <c r="D167" s="21"/>
      <c r="E167" s="21"/>
      <c r="F167" s="21"/>
      <c r="G167" s="21"/>
      <c r="H167" s="21"/>
      <c r="I167" s="21"/>
      <c r="J167" s="179"/>
      <c r="K167" s="201"/>
    </row>
    <row r="168" spans="1:11" ht="37.5" customHeight="1" hidden="1">
      <c r="A168" s="79" t="s">
        <v>7</v>
      </c>
      <c r="B168" s="27" t="s">
        <v>93</v>
      </c>
      <c r="C168" s="21"/>
      <c r="D168" s="21"/>
      <c r="E168" s="21"/>
      <c r="F168" s="21"/>
      <c r="G168" s="21"/>
      <c r="H168" s="21"/>
      <c r="I168" s="21"/>
      <c r="J168" s="179"/>
      <c r="K168" s="201"/>
    </row>
    <row r="169" spans="1:11" ht="32.25" customHeight="1" hidden="1">
      <c r="A169" s="79" t="s">
        <v>8</v>
      </c>
      <c r="B169" s="27" t="s">
        <v>93</v>
      </c>
      <c r="C169" s="21">
        <v>526.4</v>
      </c>
      <c r="D169" s="21"/>
      <c r="E169" s="21">
        <f>SUM(C169:D169)</f>
        <v>526.4</v>
      </c>
      <c r="F169" s="21"/>
      <c r="G169" s="21">
        <f>SUM(E169:F169)</f>
        <v>526.4</v>
      </c>
      <c r="H169" s="21"/>
      <c r="I169" s="21">
        <f>SUM(G169:H169)</f>
        <v>526.4</v>
      </c>
      <c r="J169" s="179"/>
      <c r="K169" s="201"/>
    </row>
    <row r="170" spans="1:11" ht="40.5" customHeight="1" hidden="1">
      <c r="A170" s="79" t="s">
        <v>312</v>
      </c>
      <c r="B170" s="27" t="s">
        <v>93</v>
      </c>
      <c r="C170" s="21"/>
      <c r="D170" s="21">
        <v>180</v>
      </c>
      <c r="E170" s="21">
        <f>SUM(C170:D170)</f>
        <v>180</v>
      </c>
      <c r="F170" s="21"/>
      <c r="G170" s="21">
        <f>SUM(E170:F170)</f>
        <v>180</v>
      </c>
      <c r="H170" s="21"/>
      <c r="I170" s="21">
        <f>SUM(G170:H170)</f>
        <v>180</v>
      </c>
      <c r="J170" s="179"/>
      <c r="K170" s="201"/>
    </row>
    <row r="171" spans="1:11" ht="67.5" customHeight="1" hidden="1">
      <c r="A171" s="79" t="s">
        <v>2</v>
      </c>
      <c r="B171" s="27" t="s">
        <v>93</v>
      </c>
      <c r="C171" s="21">
        <v>324.1</v>
      </c>
      <c r="D171" s="21"/>
      <c r="E171" s="21">
        <f>SUM(C171:D171)</f>
        <v>324.1</v>
      </c>
      <c r="F171" s="21"/>
      <c r="G171" s="21">
        <f>SUM(E171:F171)</f>
        <v>324.1</v>
      </c>
      <c r="H171" s="21"/>
      <c r="I171" s="21">
        <f>SUM(G171:H171)</f>
        <v>324.1</v>
      </c>
      <c r="J171" s="179"/>
      <c r="K171" s="201"/>
    </row>
    <row r="172" spans="1:11" ht="48.75" customHeight="1" hidden="1">
      <c r="A172" s="79" t="s">
        <v>375</v>
      </c>
      <c r="B172" s="27" t="s">
        <v>93</v>
      </c>
      <c r="C172" s="21"/>
      <c r="D172" s="21"/>
      <c r="E172" s="21"/>
      <c r="F172" s="21"/>
      <c r="G172" s="21"/>
      <c r="H172" s="21"/>
      <c r="I172" s="21"/>
      <c r="J172" s="179"/>
      <c r="K172" s="201"/>
    </row>
    <row r="173" spans="1:11" ht="42" customHeight="1" hidden="1">
      <c r="A173" s="79" t="s">
        <v>376</v>
      </c>
      <c r="B173" s="27" t="s">
        <v>93</v>
      </c>
      <c r="C173" s="21"/>
      <c r="D173" s="21"/>
      <c r="E173" s="21"/>
      <c r="F173" s="21"/>
      <c r="G173" s="21"/>
      <c r="H173" s="21">
        <v>850</v>
      </c>
      <c r="I173" s="21">
        <f>SUM(G173:H173)</f>
        <v>850</v>
      </c>
      <c r="J173" s="179"/>
      <c r="K173" s="201"/>
    </row>
    <row r="174" spans="1:11" ht="42" customHeight="1" hidden="1">
      <c r="A174" s="79" t="s">
        <v>209</v>
      </c>
      <c r="B174" s="27" t="s">
        <v>93</v>
      </c>
      <c r="C174" s="21"/>
      <c r="D174" s="21"/>
      <c r="E174" s="21"/>
      <c r="F174" s="21"/>
      <c r="G174" s="21"/>
      <c r="H174" s="21">
        <v>3101.6</v>
      </c>
      <c r="I174" s="21">
        <f>SUM(G174:H174)</f>
        <v>3101.6</v>
      </c>
      <c r="J174" s="179"/>
      <c r="K174" s="201"/>
    </row>
    <row r="175" spans="1:11" ht="47.25" customHeight="1" hidden="1">
      <c r="A175" s="111" t="s">
        <v>343</v>
      </c>
      <c r="B175" s="27" t="s">
        <v>93</v>
      </c>
      <c r="C175" s="21"/>
      <c r="D175" s="21"/>
      <c r="E175" s="21"/>
      <c r="F175" s="21"/>
      <c r="G175" s="21"/>
      <c r="H175" s="21"/>
      <c r="I175" s="21"/>
      <c r="J175" s="179"/>
      <c r="K175" s="201"/>
    </row>
    <row r="176" spans="1:11" ht="53.25" customHeight="1" hidden="1">
      <c r="A176" s="111" t="s">
        <v>342</v>
      </c>
      <c r="B176" s="27" t="s">
        <v>93</v>
      </c>
      <c r="C176" s="21"/>
      <c r="D176" s="21"/>
      <c r="E176" s="21"/>
      <c r="F176" s="21"/>
      <c r="G176" s="21"/>
      <c r="H176" s="21"/>
      <c r="I176" s="21"/>
      <c r="J176" s="179"/>
      <c r="K176" s="201"/>
    </row>
    <row r="177" spans="1:11" ht="31.5" customHeight="1" hidden="1">
      <c r="A177" s="111" t="s">
        <v>351</v>
      </c>
      <c r="B177" s="27" t="s">
        <v>93</v>
      </c>
      <c r="C177" s="21"/>
      <c r="D177" s="21"/>
      <c r="E177" s="21"/>
      <c r="F177" s="21"/>
      <c r="G177" s="21"/>
      <c r="H177" s="21"/>
      <c r="I177" s="21"/>
      <c r="J177" s="179"/>
      <c r="K177" s="201"/>
    </row>
    <row r="178" spans="1:11" ht="24" customHeight="1" hidden="1">
      <c r="A178" s="111" t="s">
        <v>352</v>
      </c>
      <c r="B178" s="27" t="s">
        <v>93</v>
      </c>
      <c r="C178" s="21"/>
      <c r="D178" s="21"/>
      <c r="E178" s="21"/>
      <c r="F178" s="21"/>
      <c r="G178" s="21"/>
      <c r="H178" s="21"/>
      <c r="I178" s="21"/>
      <c r="J178" s="179"/>
      <c r="K178" s="201"/>
    </row>
    <row r="179" spans="1:11" ht="22.5" customHeight="1" hidden="1">
      <c r="A179" s="218" t="s">
        <v>278</v>
      </c>
      <c r="B179" s="221" t="s">
        <v>122</v>
      </c>
      <c r="C179" s="217">
        <f>SUM(C183+C184+C195+C196+C197+C202+C182+C180+C181+C198)</f>
        <v>267762.4</v>
      </c>
      <c r="D179" s="217">
        <f>SUM(D183+D184+D195+D196+D197+D202+D182+D180+D181+D198)</f>
        <v>293.3000000000002</v>
      </c>
      <c r="E179" s="217">
        <f>SUM(C179:D179)</f>
        <v>268055.7</v>
      </c>
      <c r="F179" s="217">
        <f>SUM(F183+F184+F195+F196+F197+F202+F182+F180+F181+F198+F201)</f>
        <v>0</v>
      </c>
      <c r="G179" s="217">
        <f>SUM(E179:F179)</f>
        <v>268055.7</v>
      </c>
      <c r="H179" s="217">
        <f>SUM(H183+H184+H195+H196+H197+H202+H182+H180+H181+H198+H201)</f>
        <v>1583.4</v>
      </c>
      <c r="I179" s="217">
        <f>SUM(G179:H179)</f>
        <v>269639.10000000003</v>
      </c>
      <c r="J179" s="235">
        <f>SUM(J183+J184+J195+J196+J197+J202+J182+J180+J181+J198+J201)</f>
        <v>-711.7</v>
      </c>
      <c r="K179" s="239"/>
    </row>
    <row r="180" spans="1:11" ht="31.5" customHeight="1" hidden="1">
      <c r="A180" s="72" t="s">
        <v>123</v>
      </c>
      <c r="B180" s="27" t="s">
        <v>124</v>
      </c>
      <c r="C180" s="21"/>
      <c r="D180" s="21"/>
      <c r="E180" s="21"/>
      <c r="F180" s="21"/>
      <c r="G180" s="21"/>
      <c r="H180" s="21"/>
      <c r="I180" s="21"/>
      <c r="J180" s="179"/>
      <c r="K180" s="201"/>
    </row>
    <row r="181" spans="1:11" ht="49.5" customHeight="1" hidden="1">
      <c r="A181" s="72" t="s">
        <v>111</v>
      </c>
      <c r="B181" s="27" t="s">
        <v>160</v>
      </c>
      <c r="C181" s="21">
        <v>10.1</v>
      </c>
      <c r="D181" s="21"/>
      <c r="E181" s="21">
        <f>SUM(C181:D181)</f>
        <v>10.1</v>
      </c>
      <c r="F181" s="21"/>
      <c r="G181" s="21">
        <f>SUM(E181:F181)</f>
        <v>10.1</v>
      </c>
      <c r="H181" s="21"/>
      <c r="I181" s="21">
        <f>SUM(G181:H181)</f>
        <v>10.1</v>
      </c>
      <c r="J181" s="179"/>
      <c r="K181" s="201"/>
    </row>
    <row r="182" spans="1:11" ht="48" customHeight="1" hidden="1">
      <c r="A182" s="7" t="s">
        <v>154</v>
      </c>
      <c r="B182" s="27" t="s">
        <v>125</v>
      </c>
      <c r="C182" s="21">
        <v>1245.1</v>
      </c>
      <c r="D182" s="21"/>
      <c r="E182" s="21">
        <f>SUM(C182:D182)</f>
        <v>1245.1</v>
      </c>
      <c r="F182" s="21"/>
      <c r="G182" s="21">
        <f>SUM(E182:F182)</f>
        <v>1245.1</v>
      </c>
      <c r="H182" s="21"/>
      <c r="I182" s="21">
        <f>SUM(G182:H182)</f>
        <v>1245.1</v>
      </c>
      <c r="J182" s="179"/>
      <c r="K182" s="201"/>
    </row>
    <row r="183" spans="1:11" ht="30" customHeight="1" hidden="1">
      <c r="A183" s="7" t="s">
        <v>112</v>
      </c>
      <c r="B183" s="27" t="s">
        <v>126</v>
      </c>
      <c r="C183" s="21"/>
      <c r="D183" s="21"/>
      <c r="E183" s="21"/>
      <c r="F183" s="21"/>
      <c r="G183" s="21"/>
      <c r="H183" s="21"/>
      <c r="I183" s="21"/>
      <c r="J183" s="179"/>
      <c r="K183" s="201"/>
    </row>
    <row r="184" spans="1:11" ht="36" customHeight="1" hidden="1">
      <c r="A184" s="8" t="s">
        <v>127</v>
      </c>
      <c r="B184" s="22" t="s">
        <v>128</v>
      </c>
      <c r="C184" s="23">
        <f>SUM(C186:C194)</f>
        <v>7232.4</v>
      </c>
      <c r="D184" s="23">
        <f>SUM(D186:D194)</f>
        <v>0</v>
      </c>
      <c r="E184" s="23">
        <f>SUM(C184:D184)</f>
        <v>7232.4</v>
      </c>
      <c r="F184" s="23">
        <f>SUM(F186:F194)</f>
        <v>-1209.9</v>
      </c>
      <c r="G184" s="23">
        <f>SUM(E184:F184)</f>
        <v>6022.5</v>
      </c>
      <c r="H184" s="23">
        <f>SUM(H186:H194)</f>
        <v>0</v>
      </c>
      <c r="I184" s="23">
        <f>SUM(G184:H184)</f>
        <v>6022.5</v>
      </c>
      <c r="J184" s="180">
        <f>SUM(J186:J194)</f>
        <v>0</v>
      </c>
      <c r="K184" s="201"/>
    </row>
    <row r="185" spans="1:11" s="4" customFormat="1" ht="13.5" customHeight="1" hidden="1">
      <c r="A185" s="73" t="s">
        <v>129</v>
      </c>
      <c r="B185" s="14"/>
      <c r="C185" s="24"/>
      <c r="D185" s="24"/>
      <c r="E185" s="24"/>
      <c r="F185" s="24"/>
      <c r="G185" s="24"/>
      <c r="H185" s="24"/>
      <c r="I185" s="24"/>
      <c r="J185" s="184"/>
      <c r="K185" s="201"/>
    </row>
    <row r="186" spans="1:11" ht="35.25" customHeight="1" hidden="1">
      <c r="A186" s="7" t="s">
        <v>10</v>
      </c>
      <c r="B186" s="27" t="s">
        <v>128</v>
      </c>
      <c r="C186" s="21">
        <v>241.1</v>
      </c>
      <c r="D186" s="21"/>
      <c r="E186" s="21">
        <f aca="true" t="shared" si="31" ref="E186:E192">SUM(C186:D186)</f>
        <v>241.1</v>
      </c>
      <c r="F186" s="21"/>
      <c r="G186" s="21">
        <f aca="true" t="shared" si="32" ref="G186:G192">SUM(E186:F186)</f>
        <v>241.1</v>
      </c>
      <c r="H186" s="21"/>
      <c r="I186" s="21">
        <f aca="true" t="shared" si="33" ref="I186:I192">SUM(G186:H186)</f>
        <v>241.1</v>
      </c>
      <c r="J186" s="179"/>
      <c r="K186" s="201"/>
    </row>
    <row r="187" spans="1:11" ht="51.75" customHeight="1" hidden="1">
      <c r="A187" s="80" t="s">
        <v>161</v>
      </c>
      <c r="B187" s="14" t="s">
        <v>128</v>
      </c>
      <c r="C187" s="21">
        <v>964.4</v>
      </c>
      <c r="D187" s="21"/>
      <c r="E187" s="21">
        <f t="shared" si="31"/>
        <v>964.4</v>
      </c>
      <c r="F187" s="21"/>
      <c r="G187" s="21">
        <f t="shared" si="32"/>
        <v>964.4</v>
      </c>
      <c r="H187" s="21"/>
      <c r="I187" s="21">
        <f t="shared" si="33"/>
        <v>964.4</v>
      </c>
      <c r="J187" s="179"/>
      <c r="K187" s="201"/>
    </row>
    <row r="188" spans="1:11" ht="38.25" customHeight="1" hidden="1">
      <c r="A188" s="80" t="s">
        <v>130</v>
      </c>
      <c r="B188" s="27" t="s">
        <v>128</v>
      </c>
      <c r="C188" s="21">
        <v>500</v>
      </c>
      <c r="D188" s="21"/>
      <c r="E188" s="21">
        <f t="shared" si="31"/>
        <v>500</v>
      </c>
      <c r="F188" s="21"/>
      <c r="G188" s="21">
        <f t="shared" si="32"/>
        <v>500</v>
      </c>
      <c r="H188" s="21"/>
      <c r="I188" s="21">
        <f t="shared" si="33"/>
        <v>500</v>
      </c>
      <c r="J188" s="179"/>
      <c r="K188" s="201"/>
    </row>
    <row r="189" spans="1:11" ht="68.25" customHeight="1" hidden="1">
      <c r="A189" s="78" t="s">
        <v>132</v>
      </c>
      <c r="B189" s="27" t="s">
        <v>128</v>
      </c>
      <c r="C189" s="21">
        <v>2599.3</v>
      </c>
      <c r="D189" s="21"/>
      <c r="E189" s="21">
        <f t="shared" si="31"/>
        <v>2599.3</v>
      </c>
      <c r="F189" s="21"/>
      <c r="G189" s="21">
        <f t="shared" si="32"/>
        <v>2599.3</v>
      </c>
      <c r="H189" s="21"/>
      <c r="I189" s="21">
        <f t="shared" si="33"/>
        <v>2599.3</v>
      </c>
      <c r="J189" s="179"/>
      <c r="K189" s="201"/>
    </row>
    <row r="190" spans="1:11" ht="66.75" customHeight="1" hidden="1">
      <c r="A190" s="79" t="s">
        <v>95</v>
      </c>
      <c r="B190" s="14" t="s">
        <v>128</v>
      </c>
      <c r="C190" s="21">
        <v>5</v>
      </c>
      <c r="D190" s="21"/>
      <c r="E190" s="21">
        <f t="shared" si="31"/>
        <v>5</v>
      </c>
      <c r="F190" s="21"/>
      <c r="G190" s="21">
        <f t="shared" si="32"/>
        <v>5</v>
      </c>
      <c r="H190" s="21"/>
      <c r="I190" s="21">
        <f t="shared" si="33"/>
        <v>5</v>
      </c>
      <c r="J190" s="179"/>
      <c r="K190" s="201"/>
    </row>
    <row r="191" spans="1:11" ht="50.25" customHeight="1" hidden="1">
      <c r="A191" s="102" t="s">
        <v>133</v>
      </c>
      <c r="B191" s="14" t="s">
        <v>128</v>
      </c>
      <c r="C191" s="21">
        <v>1687.7</v>
      </c>
      <c r="D191" s="21"/>
      <c r="E191" s="21">
        <f t="shared" si="31"/>
        <v>1687.7</v>
      </c>
      <c r="F191" s="21"/>
      <c r="G191" s="21">
        <f t="shared" si="32"/>
        <v>1687.7</v>
      </c>
      <c r="H191" s="21"/>
      <c r="I191" s="21">
        <f t="shared" si="33"/>
        <v>1687.7</v>
      </c>
      <c r="J191" s="179"/>
      <c r="K191" s="201"/>
    </row>
    <row r="192" spans="1:11" ht="39" customHeight="1" hidden="1">
      <c r="A192" s="101" t="s">
        <v>159</v>
      </c>
      <c r="B192" s="44" t="s">
        <v>128</v>
      </c>
      <c r="C192" s="43">
        <v>25</v>
      </c>
      <c r="D192" s="43"/>
      <c r="E192" s="43">
        <f t="shared" si="31"/>
        <v>25</v>
      </c>
      <c r="F192" s="43"/>
      <c r="G192" s="43">
        <f t="shared" si="32"/>
        <v>25</v>
      </c>
      <c r="H192" s="98"/>
      <c r="I192" s="43">
        <f t="shared" si="33"/>
        <v>25</v>
      </c>
      <c r="J192" s="187"/>
      <c r="K192" s="201"/>
    </row>
    <row r="193" spans="1:11" ht="39" customHeight="1" hidden="1">
      <c r="A193" s="101" t="s">
        <v>326</v>
      </c>
      <c r="B193" s="44" t="s">
        <v>128</v>
      </c>
      <c r="C193" s="31"/>
      <c r="D193" s="31"/>
      <c r="E193" s="31"/>
      <c r="F193" s="31"/>
      <c r="G193" s="31"/>
      <c r="H193" s="31"/>
      <c r="I193" s="31"/>
      <c r="J193" s="188"/>
      <c r="K193" s="201"/>
    </row>
    <row r="194" spans="1:11" ht="51" customHeight="1" hidden="1">
      <c r="A194" s="102" t="s">
        <v>91</v>
      </c>
      <c r="B194" s="44" t="s">
        <v>128</v>
      </c>
      <c r="C194" s="31">
        <v>1209.9</v>
      </c>
      <c r="D194" s="31"/>
      <c r="E194" s="31">
        <f>SUM(C194:D194)</f>
        <v>1209.9</v>
      </c>
      <c r="F194" s="31">
        <v>-1209.9</v>
      </c>
      <c r="G194" s="31">
        <f>SUM(E194:F194)</f>
        <v>0</v>
      </c>
      <c r="H194" s="31"/>
      <c r="I194" s="31">
        <f>SUM(G194:H194)</f>
        <v>0</v>
      </c>
      <c r="J194" s="188"/>
      <c r="K194" s="201"/>
    </row>
    <row r="195" spans="1:11" ht="71.25" customHeight="1" hidden="1">
      <c r="A195" s="83" t="s">
        <v>325</v>
      </c>
      <c r="B195" s="45" t="s">
        <v>134</v>
      </c>
      <c r="C195" s="50"/>
      <c r="D195" s="50"/>
      <c r="E195" s="31">
        <f>SUM(C195:D195)</f>
        <v>0</v>
      </c>
      <c r="F195" s="50"/>
      <c r="G195" s="31">
        <f>SUM(E195:F195)</f>
        <v>0</v>
      </c>
      <c r="H195" s="50"/>
      <c r="I195" s="31">
        <f>SUM(G195:H195)</f>
        <v>0</v>
      </c>
      <c r="J195" s="189"/>
      <c r="K195" s="201"/>
    </row>
    <row r="196" spans="1:11" ht="66" customHeight="1" hidden="1">
      <c r="A196" s="83" t="s">
        <v>6</v>
      </c>
      <c r="B196" s="48" t="s">
        <v>322</v>
      </c>
      <c r="C196" s="49"/>
      <c r="D196" s="49">
        <v>2598.2</v>
      </c>
      <c r="E196" s="31">
        <f>SUM(C196:D196)</f>
        <v>2598.2</v>
      </c>
      <c r="F196" s="49"/>
      <c r="G196" s="31">
        <f>SUM(E196:F196)</f>
        <v>2598.2</v>
      </c>
      <c r="H196" s="49">
        <v>1430.2</v>
      </c>
      <c r="I196" s="31">
        <f>SUM(G196:H196)</f>
        <v>4028.3999999999996</v>
      </c>
      <c r="J196" s="190"/>
      <c r="K196" s="201"/>
    </row>
    <row r="197" spans="1:11" ht="26.25" customHeight="1" hidden="1">
      <c r="A197" s="74" t="s">
        <v>324</v>
      </c>
      <c r="B197" s="48" t="s">
        <v>323</v>
      </c>
      <c r="C197" s="50"/>
      <c r="D197" s="50"/>
      <c r="E197" s="50"/>
      <c r="F197" s="50"/>
      <c r="G197" s="50"/>
      <c r="H197" s="50"/>
      <c r="I197" s="50"/>
      <c r="J197" s="189"/>
      <c r="K197" s="196"/>
    </row>
    <row r="198" spans="1:11" ht="66.75" customHeight="1" hidden="1">
      <c r="A198" s="83" t="s">
        <v>364</v>
      </c>
      <c r="B198" s="48" t="s">
        <v>323</v>
      </c>
      <c r="C198" s="50">
        <f>SUM(C199:C200)</f>
        <v>3356.9</v>
      </c>
      <c r="D198" s="50">
        <f>SUM(D199:D200)</f>
        <v>0</v>
      </c>
      <c r="E198" s="50">
        <f aca="true" t="shared" si="34" ref="E198:E207">SUM(C198:D198)</f>
        <v>3356.9</v>
      </c>
      <c r="F198" s="50">
        <f>SUM(F199:F200)</f>
        <v>0</v>
      </c>
      <c r="G198" s="50">
        <f aca="true" t="shared" si="35" ref="G198:G207">SUM(E198:F198)</f>
        <v>3356.9</v>
      </c>
      <c r="H198" s="50">
        <f>SUM(H199:H200)</f>
        <v>0</v>
      </c>
      <c r="I198" s="50">
        <f aca="true" t="shared" si="36" ref="I198:I207">SUM(G198:H198)</f>
        <v>3356.9</v>
      </c>
      <c r="J198" s="189">
        <f>SUM(J199:J200)</f>
        <v>-711.7</v>
      </c>
      <c r="K198" s="196"/>
    </row>
    <row r="199" spans="1:11" s="54" customFormat="1" ht="16.5" hidden="1" thickBot="1">
      <c r="A199" s="84" t="s">
        <v>339</v>
      </c>
      <c r="B199" s="52"/>
      <c r="C199" s="99">
        <v>2497.9</v>
      </c>
      <c r="D199" s="99"/>
      <c r="E199" s="99">
        <f t="shared" si="34"/>
        <v>2497.9</v>
      </c>
      <c r="F199" s="99"/>
      <c r="G199" s="99">
        <f t="shared" si="35"/>
        <v>2497.9</v>
      </c>
      <c r="H199" s="99"/>
      <c r="I199" s="99">
        <f t="shared" si="36"/>
        <v>2497.9</v>
      </c>
      <c r="J199" s="191">
        <v>-711.7</v>
      </c>
      <c r="K199" s="204"/>
    </row>
    <row r="200" spans="1:11" s="54" customFormat="1" ht="16.5" hidden="1" thickBot="1">
      <c r="A200" s="85" t="s">
        <v>340</v>
      </c>
      <c r="B200" s="55"/>
      <c r="C200" s="100">
        <v>859</v>
      </c>
      <c r="D200" s="100"/>
      <c r="E200" s="100">
        <f t="shared" si="34"/>
        <v>859</v>
      </c>
      <c r="F200" s="100"/>
      <c r="G200" s="100">
        <f t="shared" si="35"/>
        <v>859</v>
      </c>
      <c r="H200" s="100"/>
      <c r="I200" s="100">
        <f t="shared" si="36"/>
        <v>859</v>
      </c>
      <c r="J200" s="192"/>
      <c r="K200" s="204"/>
    </row>
    <row r="201" spans="1:11" s="54" customFormat="1" ht="32.25" hidden="1" thickBot="1">
      <c r="A201" s="109" t="s">
        <v>256</v>
      </c>
      <c r="B201" s="45" t="s">
        <v>255</v>
      </c>
      <c r="C201" s="100"/>
      <c r="D201" s="100"/>
      <c r="E201" s="110"/>
      <c r="F201" s="110">
        <v>1209.9</v>
      </c>
      <c r="G201" s="50">
        <f t="shared" si="35"/>
        <v>1209.9</v>
      </c>
      <c r="H201" s="110">
        <v>-181.6</v>
      </c>
      <c r="I201" s="50">
        <f t="shared" si="36"/>
        <v>1028.3000000000002</v>
      </c>
      <c r="J201" s="193"/>
      <c r="K201" s="196"/>
    </row>
    <row r="202" spans="1:11" ht="16.5" hidden="1" thickBot="1">
      <c r="A202" s="62" t="s">
        <v>136</v>
      </c>
      <c r="B202" s="14" t="s">
        <v>137</v>
      </c>
      <c r="C202" s="24">
        <f>SUM(C203)</f>
        <v>255917.90000000002</v>
      </c>
      <c r="D202" s="24">
        <f>SUM(D203)</f>
        <v>-2304.8999999999996</v>
      </c>
      <c r="E202" s="24">
        <f t="shared" si="34"/>
        <v>253613.00000000003</v>
      </c>
      <c r="F202" s="24">
        <f>SUM(F203)</f>
        <v>0</v>
      </c>
      <c r="G202" s="24">
        <f t="shared" si="35"/>
        <v>253613.00000000003</v>
      </c>
      <c r="H202" s="24">
        <f>SUM(H203)</f>
        <v>334.8</v>
      </c>
      <c r="I202" s="24">
        <f t="shared" si="36"/>
        <v>253947.80000000002</v>
      </c>
      <c r="J202" s="184">
        <f>SUM(J203)</f>
        <v>0</v>
      </c>
      <c r="K202" s="201"/>
    </row>
    <row r="203" spans="1:11" ht="19.5" customHeight="1" hidden="1">
      <c r="A203" s="75" t="s">
        <v>138</v>
      </c>
      <c r="B203" s="32" t="s">
        <v>139</v>
      </c>
      <c r="C203" s="33">
        <f>SUM(C204+C205)</f>
        <v>255917.90000000002</v>
      </c>
      <c r="D203" s="33">
        <f>SUM(D204+D205)</f>
        <v>-2304.8999999999996</v>
      </c>
      <c r="E203" s="33">
        <f t="shared" si="34"/>
        <v>253613.00000000003</v>
      </c>
      <c r="F203" s="33">
        <f>SUM(F204+F205)</f>
        <v>0</v>
      </c>
      <c r="G203" s="33">
        <f t="shared" si="35"/>
        <v>253613.00000000003</v>
      </c>
      <c r="H203" s="33">
        <f>SUM(H204+H205)</f>
        <v>334.8</v>
      </c>
      <c r="I203" s="33">
        <f t="shared" si="36"/>
        <v>253947.80000000002</v>
      </c>
      <c r="J203" s="183">
        <f>SUM(J204+J205)</f>
        <v>0</v>
      </c>
      <c r="K203" s="201"/>
    </row>
    <row r="204" spans="1:11" ht="33.75" customHeight="1" hidden="1">
      <c r="A204" s="79" t="s">
        <v>366</v>
      </c>
      <c r="B204" s="27" t="s">
        <v>139</v>
      </c>
      <c r="C204" s="21">
        <v>253319.7</v>
      </c>
      <c r="D204" s="21">
        <v>293.3</v>
      </c>
      <c r="E204" s="21">
        <f t="shared" si="34"/>
        <v>253613</v>
      </c>
      <c r="F204" s="21"/>
      <c r="G204" s="21">
        <f t="shared" si="35"/>
        <v>253613</v>
      </c>
      <c r="H204" s="21">
        <v>334.8</v>
      </c>
      <c r="I204" s="21">
        <f t="shared" si="36"/>
        <v>253947.8</v>
      </c>
      <c r="J204" s="179"/>
      <c r="K204" s="201"/>
    </row>
    <row r="205" spans="1:11" ht="66" customHeight="1" hidden="1">
      <c r="A205" s="83" t="s">
        <v>92</v>
      </c>
      <c r="B205" s="27" t="s">
        <v>139</v>
      </c>
      <c r="C205" s="21">
        <v>2598.2</v>
      </c>
      <c r="D205" s="21">
        <v>-2598.2</v>
      </c>
      <c r="E205" s="21">
        <f t="shared" si="34"/>
        <v>0</v>
      </c>
      <c r="F205" s="21"/>
      <c r="G205" s="21">
        <f t="shared" si="35"/>
        <v>0</v>
      </c>
      <c r="H205" s="21"/>
      <c r="I205" s="21">
        <f t="shared" si="36"/>
        <v>0</v>
      </c>
      <c r="J205" s="179"/>
      <c r="K205" s="201"/>
    </row>
    <row r="206" spans="1:11" ht="20.25" customHeight="1" hidden="1">
      <c r="A206" s="222" t="s">
        <v>140</v>
      </c>
      <c r="B206" s="216" t="s">
        <v>141</v>
      </c>
      <c r="C206" s="217">
        <f>SUM(C208+C211+C209++C207+C210)</f>
        <v>485.09999999999997</v>
      </c>
      <c r="D206" s="217">
        <f>SUM(D208+D211+D209++D207+D210)</f>
        <v>0</v>
      </c>
      <c r="E206" s="217">
        <f t="shared" si="34"/>
        <v>485.09999999999997</v>
      </c>
      <c r="F206" s="217">
        <f>SUM(F208+F211+F209++F207+F210)</f>
        <v>0</v>
      </c>
      <c r="G206" s="217">
        <f t="shared" si="35"/>
        <v>485.09999999999997</v>
      </c>
      <c r="H206" s="217">
        <f>SUM(H208+H211+H209++H207+H210)</f>
        <v>0</v>
      </c>
      <c r="I206" s="217">
        <f t="shared" si="36"/>
        <v>485.09999999999997</v>
      </c>
      <c r="J206" s="235">
        <f>SUM(J208+J211+J209++J207+J210)</f>
        <v>335.20000000000005</v>
      </c>
      <c r="K206" s="239"/>
    </row>
    <row r="207" spans="1:11" ht="66" customHeight="1" hidden="1">
      <c r="A207" s="89" t="s">
        <v>0</v>
      </c>
      <c r="B207" s="90" t="s">
        <v>1</v>
      </c>
      <c r="C207" s="29">
        <v>431.9</v>
      </c>
      <c r="D207" s="29"/>
      <c r="E207" s="29">
        <f t="shared" si="34"/>
        <v>431.9</v>
      </c>
      <c r="F207" s="29"/>
      <c r="G207" s="29">
        <f t="shared" si="35"/>
        <v>431.9</v>
      </c>
      <c r="H207" s="29"/>
      <c r="I207" s="29">
        <f t="shared" si="36"/>
        <v>431.9</v>
      </c>
      <c r="J207" s="181"/>
      <c r="K207" s="201"/>
    </row>
    <row r="208" spans="1:11" ht="52.5" customHeight="1" hidden="1">
      <c r="A208" s="76" t="s">
        <v>144</v>
      </c>
      <c r="B208" s="34" t="s">
        <v>145</v>
      </c>
      <c r="C208" s="31"/>
      <c r="D208" s="31"/>
      <c r="E208" s="31"/>
      <c r="F208" s="31"/>
      <c r="G208" s="31"/>
      <c r="H208" s="31"/>
      <c r="I208" s="31"/>
      <c r="J208" s="188">
        <v>15.6</v>
      </c>
      <c r="K208" s="201"/>
    </row>
    <row r="209" spans="1:11" ht="40.5" customHeight="1" hidden="1">
      <c r="A209" s="87" t="s">
        <v>345</v>
      </c>
      <c r="B209" s="34" t="s">
        <v>344</v>
      </c>
      <c r="C209" s="88"/>
      <c r="D209" s="88"/>
      <c r="E209" s="88"/>
      <c r="F209" s="88"/>
      <c r="G209" s="88"/>
      <c r="H209" s="88"/>
      <c r="I209" s="88"/>
      <c r="J209" s="194"/>
      <c r="K209" s="201"/>
    </row>
    <row r="210" spans="1:11" ht="56.25" customHeight="1" hidden="1">
      <c r="A210" s="76" t="s">
        <v>386</v>
      </c>
      <c r="B210" s="34" t="s">
        <v>377</v>
      </c>
      <c r="C210" s="31"/>
      <c r="D210" s="31"/>
      <c r="E210" s="31"/>
      <c r="F210" s="31"/>
      <c r="G210" s="31"/>
      <c r="H210" s="31"/>
      <c r="I210" s="31"/>
      <c r="J210" s="188"/>
      <c r="K210" s="201"/>
    </row>
    <row r="211" spans="1:11" s="1" customFormat="1" ht="33" customHeight="1" hidden="1">
      <c r="A211" s="77" t="s">
        <v>374</v>
      </c>
      <c r="B211" s="30" t="s">
        <v>146</v>
      </c>
      <c r="C211" s="21">
        <f>SUM(C212:C215)</f>
        <v>53.2</v>
      </c>
      <c r="D211" s="21">
        <f>SUM(D212:D215)</f>
        <v>0</v>
      </c>
      <c r="E211" s="21">
        <f>SUM(C211:D211)</f>
        <v>53.2</v>
      </c>
      <c r="F211" s="21">
        <f>SUM(F212:F215)</f>
        <v>0</v>
      </c>
      <c r="G211" s="21">
        <f>SUM(E211:F211)</f>
        <v>53.2</v>
      </c>
      <c r="H211" s="21">
        <f>SUM(H212:H215)</f>
        <v>0</v>
      </c>
      <c r="I211" s="21">
        <f>SUM(G211:H211)</f>
        <v>53.2</v>
      </c>
      <c r="J211" s="179">
        <f>SUM(J212:J215)</f>
        <v>319.6</v>
      </c>
      <c r="K211" s="201"/>
    </row>
    <row r="212" spans="1:11" ht="36" customHeight="1" hidden="1">
      <c r="A212" s="79" t="s">
        <v>120</v>
      </c>
      <c r="B212" s="27" t="s">
        <v>146</v>
      </c>
      <c r="C212" s="21"/>
      <c r="D212" s="21"/>
      <c r="E212" s="21"/>
      <c r="F212" s="21"/>
      <c r="G212" s="21"/>
      <c r="H212" s="21"/>
      <c r="I212" s="21"/>
      <c r="J212" s="179"/>
      <c r="K212" s="201"/>
    </row>
    <row r="213" spans="1:11" ht="51" customHeight="1" hidden="1">
      <c r="A213" s="79" t="s">
        <v>341</v>
      </c>
      <c r="B213" s="27" t="s">
        <v>146</v>
      </c>
      <c r="C213" s="21"/>
      <c r="D213" s="21"/>
      <c r="E213" s="21"/>
      <c r="F213" s="21"/>
      <c r="G213" s="21"/>
      <c r="H213" s="21"/>
      <c r="I213" s="21"/>
      <c r="J213" s="179"/>
      <c r="K213" s="201"/>
    </row>
    <row r="214" spans="1:11" ht="66" customHeight="1" hidden="1">
      <c r="A214" s="78" t="s">
        <v>147</v>
      </c>
      <c r="B214" s="27" t="s">
        <v>146</v>
      </c>
      <c r="C214" s="21">
        <v>53.2</v>
      </c>
      <c r="D214" s="21"/>
      <c r="E214" s="21">
        <f>SUM(C214:D214)</f>
        <v>53.2</v>
      </c>
      <c r="F214" s="21"/>
      <c r="G214" s="21">
        <f>SUM(E214:F214)</f>
        <v>53.2</v>
      </c>
      <c r="H214" s="21"/>
      <c r="I214" s="21">
        <f>SUM(G214:H214)</f>
        <v>53.2</v>
      </c>
      <c r="J214" s="179"/>
      <c r="K214" s="201"/>
    </row>
    <row r="215" spans="1:11" ht="21" customHeight="1" hidden="1">
      <c r="A215" s="78" t="s">
        <v>370</v>
      </c>
      <c r="B215" s="27" t="s">
        <v>146</v>
      </c>
      <c r="C215" s="98"/>
      <c r="D215" s="98"/>
      <c r="E215" s="98"/>
      <c r="F215" s="98"/>
      <c r="G215" s="98"/>
      <c r="H215" s="98"/>
      <c r="I215" s="98"/>
      <c r="J215" s="187">
        <f>169.6+150</f>
        <v>319.6</v>
      </c>
      <c r="K215" s="201"/>
    </row>
    <row r="216" spans="1:11" ht="99" customHeight="1" hidden="1">
      <c r="A216" s="223" t="s">
        <v>234</v>
      </c>
      <c r="B216" s="224" t="s">
        <v>148</v>
      </c>
      <c r="C216" s="225">
        <f>SUM(C217:C218)</f>
        <v>0</v>
      </c>
      <c r="D216" s="225">
        <f>SUM(D217:D218)</f>
        <v>49518.6</v>
      </c>
      <c r="E216" s="225">
        <f aca="true" t="shared" si="37" ref="E216:E222">SUM(C216:D216)</f>
        <v>49518.6</v>
      </c>
      <c r="F216" s="225">
        <f>SUM(F217:F218)</f>
        <v>-22071</v>
      </c>
      <c r="G216" s="225">
        <f aca="true" t="shared" si="38" ref="G216:G222">SUM(E216:F216)</f>
        <v>27447.6</v>
      </c>
      <c r="H216" s="225">
        <f>SUM(H217:H218)</f>
        <v>0</v>
      </c>
      <c r="I216" s="225">
        <f aca="true" t="shared" si="39" ref="I216:I222">SUM(G216:H216)</f>
        <v>27447.6</v>
      </c>
      <c r="J216" s="236">
        <f>SUM(J217:J218)</f>
        <v>106.6</v>
      </c>
      <c r="K216" s="240"/>
    </row>
    <row r="217" spans="1:11" ht="69" customHeight="1" hidden="1">
      <c r="A217" s="62" t="s">
        <v>4</v>
      </c>
      <c r="B217" s="26" t="s">
        <v>235</v>
      </c>
      <c r="C217" s="35"/>
      <c r="D217" s="35">
        <v>49518.6</v>
      </c>
      <c r="E217" s="21">
        <f t="shared" si="37"/>
        <v>49518.6</v>
      </c>
      <c r="F217" s="35">
        <f>-2375.1-2365.9-15553.3-1291.4-500</f>
        <v>-22085.7</v>
      </c>
      <c r="G217" s="21">
        <f t="shared" si="38"/>
        <v>27432.899999999998</v>
      </c>
      <c r="H217" s="35"/>
      <c r="I217" s="21">
        <f t="shared" si="39"/>
        <v>27432.899999999998</v>
      </c>
      <c r="J217" s="161">
        <v>106.6</v>
      </c>
      <c r="K217" s="201"/>
    </row>
    <row r="218" spans="1:11" ht="38.25" customHeight="1" hidden="1">
      <c r="A218" s="62" t="s">
        <v>109</v>
      </c>
      <c r="B218" s="26" t="s">
        <v>108</v>
      </c>
      <c r="C218" s="35"/>
      <c r="D218" s="35"/>
      <c r="E218" s="21">
        <f t="shared" si="37"/>
        <v>0</v>
      </c>
      <c r="F218" s="35">
        <v>14.7</v>
      </c>
      <c r="G218" s="21">
        <f t="shared" si="38"/>
        <v>14.7</v>
      </c>
      <c r="H218" s="35"/>
      <c r="I218" s="21">
        <f t="shared" si="39"/>
        <v>14.7</v>
      </c>
      <c r="J218" s="161"/>
      <c r="K218" s="201"/>
    </row>
    <row r="219" spans="1:11" ht="57" customHeight="1" hidden="1">
      <c r="A219" s="223" t="s">
        <v>70</v>
      </c>
      <c r="B219" s="205" t="s">
        <v>150</v>
      </c>
      <c r="C219" s="225">
        <f>SUM(C220)</f>
        <v>0</v>
      </c>
      <c r="D219" s="225">
        <f>SUM(D220)</f>
        <v>-51674.6</v>
      </c>
      <c r="E219" s="225">
        <f t="shared" si="37"/>
        <v>-51674.6</v>
      </c>
      <c r="F219" s="225">
        <f>SUM(F220)</f>
        <v>24804.5</v>
      </c>
      <c r="G219" s="225">
        <f t="shared" si="38"/>
        <v>-26870.1</v>
      </c>
      <c r="H219" s="225">
        <f>SUM(H220)</f>
        <v>0</v>
      </c>
      <c r="I219" s="225">
        <f t="shared" si="39"/>
        <v>-26870.1</v>
      </c>
      <c r="J219" s="236">
        <f>SUM(J220)</f>
        <v>0</v>
      </c>
      <c r="K219" s="240"/>
    </row>
    <row r="220" spans="1:11" ht="55.5" customHeight="1" hidden="1">
      <c r="A220" s="61" t="s">
        <v>72</v>
      </c>
      <c r="B220" s="36" t="s">
        <v>152</v>
      </c>
      <c r="C220" s="37"/>
      <c r="D220" s="37">
        <v>-51674.6</v>
      </c>
      <c r="E220" s="21">
        <f t="shared" si="37"/>
        <v>-51674.6</v>
      </c>
      <c r="F220" s="37">
        <f>2375.1+2365.9+15553.3+1291.4+500-10+2728.8</f>
        <v>24804.5</v>
      </c>
      <c r="G220" s="21">
        <f t="shared" si="38"/>
        <v>-26870.1</v>
      </c>
      <c r="H220" s="37"/>
      <c r="I220" s="21">
        <f t="shared" si="39"/>
        <v>-26870.1</v>
      </c>
      <c r="J220" s="172"/>
      <c r="K220" s="201"/>
    </row>
    <row r="221" spans="1:11" ht="49.5" customHeight="1" thickBot="1">
      <c r="A221" s="243" t="s">
        <v>70</v>
      </c>
      <c r="B221" s="244" t="s">
        <v>75</v>
      </c>
      <c r="C221" s="245">
        <f>SUM(C223+C316+C319)</f>
        <v>0</v>
      </c>
      <c r="D221" s="245">
        <f>SUM(D223+D316+D319)</f>
        <v>0</v>
      </c>
      <c r="E221" s="245">
        <f>SUM(C221:D221)</f>
        <v>0</v>
      </c>
      <c r="F221" s="245">
        <f>SUM(F223+F316+F319)</f>
        <v>0</v>
      </c>
      <c r="G221" s="245">
        <f>SUM(E221:F221)</f>
        <v>0</v>
      </c>
      <c r="H221" s="245">
        <f>SUM(H223+H316+H319)</f>
        <v>0</v>
      </c>
      <c r="I221" s="245">
        <f>SUM(G221:H221)</f>
        <v>0</v>
      </c>
      <c r="J221" s="246">
        <f>SUM(J223+J316+J319)</f>
        <v>0</v>
      </c>
      <c r="K221" s="247">
        <v>0</v>
      </c>
    </row>
    <row r="222" spans="1:11" ht="16.5" customHeight="1" thickBot="1">
      <c r="A222" s="272" t="s">
        <v>153</v>
      </c>
      <c r="B222" s="157"/>
      <c r="C222" s="226">
        <f>SUM(C13+C121)</f>
        <v>502827.8</v>
      </c>
      <c r="D222" s="226">
        <f>SUM(D13+D121)</f>
        <v>-583</v>
      </c>
      <c r="E222" s="226">
        <f t="shared" si="37"/>
        <v>502244.8</v>
      </c>
      <c r="F222" s="226">
        <f>SUM(F13+F121)</f>
        <v>8999.7</v>
      </c>
      <c r="G222" s="226">
        <f t="shared" si="38"/>
        <v>511244.5</v>
      </c>
      <c r="H222" s="226">
        <f>SUM(H13+H121)</f>
        <v>69803.9</v>
      </c>
      <c r="I222" s="226">
        <f t="shared" si="39"/>
        <v>581048.4</v>
      </c>
      <c r="J222" s="237">
        <f>SUM(J13+J121)</f>
        <v>2948.1</v>
      </c>
      <c r="K222" s="241">
        <f>K121+K11+K221</f>
        <v>575132.5</v>
      </c>
    </row>
    <row r="223" spans="1:11" ht="16.5" customHeight="1">
      <c r="A223" s="291" t="s">
        <v>131</v>
      </c>
      <c r="B223" s="292"/>
      <c r="C223" s="292"/>
      <c r="D223" s="292"/>
      <c r="E223" s="252"/>
      <c r="F223" s="39"/>
      <c r="G223" s="39"/>
      <c r="H223" s="39"/>
      <c r="I223" s="39"/>
      <c r="J223" s="39"/>
      <c r="K223" s="252"/>
    </row>
    <row r="224" spans="1:11" ht="15.75" customHeight="1">
      <c r="A224" s="293" t="s">
        <v>165</v>
      </c>
      <c r="B224" s="294"/>
      <c r="C224" s="294"/>
      <c r="D224" s="295"/>
      <c r="E224" s="253">
        <f>SUM(E225:E233)</f>
        <v>18010.2</v>
      </c>
      <c r="F224" s="255"/>
      <c r="G224" s="255"/>
      <c r="H224" s="255"/>
      <c r="I224" s="255"/>
      <c r="J224" s="255"/>
      <c r="K224" s="253">
        <f>SUM(K225:K233)</f>
        <v>46936.49999999999</v>
      </c>
    </row>
    <row r="225" spans="1:11" ht="31.5" customHeight="1">
      <c r="A225" s="279" t="s">
        <v>168</v>
      </c>
      <c r="B225" s="280"/>
      <c r="C225" s="280"/>
      <c r="D225" s="281"/>
      <c r="E225" s="254">
        <v>472.7</v>
      </c>
      <c r="F225" s="40"/>
      <c r="G225" s="40"/>
      <c r="H225" s="40"/>
      <c r="I225" s="40"/>
      <c r="J225" s="40"/>
      <c r="K225" s="311">
        <v>1190.8</v>
      </c>
    </row>
    <row r="226" spans="1:11" ht="45" customHeight="1">
      <c r="A226" s="279" t="s">
        <v>169</v>
      </c>
      <c r="B226" s="280"/>
      <c r="C226" s="280"/>
      <c r="D226" s="281"/>
      <c r="E226" s="254">
        <v>904</v>
      </c>
      <c r="F226" s="38"/>
      <c r="G226" s="38"/>
      <c r="H226" s="38"/>
      <c r="I226" s="38"/>
      <c r="J226" s="38"/>
      <c r="K226" s="254">
        <v>1449.9</v>
      </c>
    </row>
    <row r="227" spans="1:11" ht="48" customHeight="1">
      <c r="A227" s="279" t="s">
        <v>170</v>
      </c>
      <c r="B227" s="280"/>
      <c r="C227" s="280"/>
      <c r="D227" s="281"/>
      <c r="E227" s="254">
        <v>11231.2</v>
      </c>
      <c r="F227" s="38"/>
      <c r="G227" s="38"/>
      <c r="H227" s="38"/>
      <c r="I227" s="38"/>
      <c r="J227" s="38"/>
      <c r="K227" s="254">
        <v>35558.5</v>
      </c>
    </row>
    <row r="228" spans="1:11" ht="16.5" customHeight="1">
      <c r="A228" s="279" t="s">
        <v>37</v>
      </c>
      <c r="B228" s="280"/>
      <c r="C228" s="280"/>
      <c r="D228" s="281"/>
      <c r="E228" s="254"/>
      <c r="F228" s="38"/>
      <c r="G228" s="38"/>
      <c r="H228" s="38"/>
      <c r="I228" s="38"/>
      <c r="J228" s="38"/>
      <c r="K228" s="254">
        <v>1.4</v>
      </c>
    </row>
    <row r="229" spans="1:11" ht="30" customHeight="1">
      <c r="A229" s="279" t="s">
        <v>171</v>
      </c>
      <c r="B229" s="280"/>
      <c r="C229" s="280"/>
      <c r="D229" s="281"/>
      <c r="E229" s="254">
        <v>2915.1</v>
      </c>
      <c r="F229" s="41"/>
      <c r="G229" s="41"/>
      <c r="H229" s="41"/>
      <c r="I229" s="41"/>
      <c r="J229" s="41"/>
      <c r="K229" s="254">
        <v>6107.7</v>
      </c>
    </row>
    <row r="230" spans="1:11" ht="15.75" customHeight="1" hidden="1">
      <c r="A230" s="274" t="s">
        <v>391</v>
      </c>
      <c r="B230" s="275"/>
      <c r="C230" s="275"/>
      <c r="D230" s="276"/>
      <c r="E230" s="254"/>
      <c r="F230" s="41"/>
      <c r="G230" s="41"/>
      <c r="H230" s="41"/>
      <c r="I230" s="41"/>
      <c r="J230" s="41"/>
      <c r="K230" s="254"/>
    </row>
    <row r="231" spans="1:11" ht="41.25" customHeight="1" hidden="1">
      <c r="A231" s="279" t="s">
        <v>396</v>
      </c>
      <c r="B231" s="280"/>
      <c r="C231" s="280"/>
      <c r="D231" s="281"/>
      <c r="E231" s="254">
        <v>0</v>
      </c>
      <c r="F231" s="41"/>
      <c r="G231" s="41"/>
      <c r="H231" s="41"/>
      <c r="I231" s="41"/>
      <c r="J231" s="41"/>
      <c r="K231" s="254"/>
    </row>
    <row r="232" spans="1:11" ht="15.75">
      <c r="A232" s="296" t="s">
        <v>172</v>
      </c>
      <c r="B232" s="297"/>
      <c r="C232" s="297"/>
      <c r="D232" s="298"/>
      <c r="E232" s="254">
        <v>0</v>
      </c>
      <c r="F232" s="41"/>
      <c r="G232" s="41"/>
      <c r="H232" s="41"/>
      <c r="I232" s="41"/>
      <c r="J232" s="41"/>
      <c r="K232" s="254">
        <v>0</v>
      </c>
    </row>
    <row r="233" spans="1:11" ht="15.75">
      <c r="A233" s="279" t="s">
        <v>173</v>
      </c>
      <c r="B233" s="280"/>
      <c r="C233" s="280"/>
      <c r="D233" s="281"/>
      <c r="E233" s="254">
        <v>2487.2</v>
      </c>
      <c r="F233" s="41"/>
      <c r="G233" s="41"/>
      <c r="H233" s="41"/>
      <c r="I233" s="41"/>
      <c r="J233" s="41"/>
      <c r="K233" s="254">
        <v>2628.2</v>
      </c>
    </row>
    <row r="234" spans="1:11" ht="16.5" customHeight="1">
      <c r="A234" s="293" t="s">
        <v>174</v>
      </c>
      <c r="B234" s="294"/>
      <c r="C234" s="294"/>
      <c r="D234" s="295"/>
      <c r="E234" s="253">
        <f>SUM(E235)</f>
        <v>528.7</v>
      </c>
      <c r="F234" s="41"/>
      <c r="G234" s="41"/>
      <c r="H234" s="41"/>
      <c r="I234" s="41"/>
      <c r="J234" s="41"/>
      <c r="K234" s="253">
        <f>K235</f>
        <v>504.7</v>
      </c>
    </row>
    <row r="235" spans="1:11" ht="15.75">
      <c r="A235" s="279" t="s">
        <v>175</v>
      </c>
      <c r="B235" s="280"/>
      <c r="C235" s="280"/>
      <c r="D235" s="281"/>
      <c r="E235" s="254">
        <v>528.7</v>
      </c>
      <c r="F235" s="41"/>
      <c r="G235" s="41"/>
      <c r="H235" s="41"/>
      <c r="I235" s="41"/>
      <c r="J235" s="41"/>
      <c r="K235" s="254">
        <v>504.7</v>
      </c>
    </row>
    <row r="236" spans="1:11" ht="15" customHeight="1">
      <c r="A236" s="293" t="s">
        <v>176</v>
      </c>
      <c r="B236" s="294"/>
      <c r="C236" s="294"/>
      <c r="D236" s="295"/>
      <c r="E236" s="253">
        <f>SUM(E238)</f>
        <v>134.8</v>
      </c>
      <c r="F236" s="41"/>
      <c r="G236" s="41"/>
      <c r="H236" s="41"/>
      <c r="I236" s="41"/>
      <c r="J236" s="41"/>
      <c r="K236" s="253">
        <f>K238+K237</f>
        <v>408.7</v>
      </c>
    </row>
    <row r="237" spans="1:11" ht="14.25" customHeight="1">
      <c r="A237" s="274" t="s">
        <v>397</v>
      </c>
      <c r="B237" s="275"/>
      <c r="C237" s="275"/>
      <c r="D237" s="276"/>
      <c r="E237" s="254">
        <v>134.8</v>
      </c>
      <c r="F237" s="41"/>
      <c r="G237" s="41"/>
      <c r="H237" s="41"/>
      <c r="I237" s="41"/>
      <c r="J237" s="41"/>
      <c r="K237" s="254">
        <v>75</v>
      </c>
    </row>
    <row r="238" spans="1:11" ht="32.25" customHeight="1">
      <c r="A238" s="274" t="s">
        <v>177</v>
      </c>
      <c r="B238" s="275"/>
      <c r="C238" s="275"/>
      <c r="D238" s="276"/>
      <c r="E238" s="254">
        <v>134.8</v>
      </c>
      <c r="F238" s="41"/>
      <c r="G238" s="41"/>
      <c r="H238" s="41"/>
      <c r="I238" s="41"/>
      <c r="J238" s="41"/>
      <c r="K238" s="254">
        <v>333.7</v>
      </c>
    </row>
    <row r="239" spans="1:11" ht="18" customHeight="1" hidden="1">
      <c r="A239" s="274" t="s">
        <v>166</v>
      </c>
      <c r="B239" s="275"/>
      <c r="C239" s="275"/>
      <c r="D239" s="276"/>
      <c r="E239" s="254"/>
      <c r="F239" s="41"/>
      <c r="G239" s="41"/>
      <c r="H239" s="41"/>
      <c r="I239" s="41"/>
      <c r="J239" s="41"/>
      <c r="K239" s="254">
        <v>0</v>
      </c>
    </row>
    <row r="240" spans="1:11" ht="13.5" customHeight="1">
      <c r="A240" s="293" t="s">
        <v>178</v>
      </c>
      <c r="B240" s="294"/>
      <c r="C240" s="294"/>
      <c r="D240" s="295"/>
      <c r="E240" s="253">
        <f>SUM(E241:E245)</f>
        <v>8422.5</v>
      </c>
      <c r="F240" s="41"/>
      <c r="G240" s="41"/>
      <c r="H240" s="41"/>
      <c r="I240" s="41"/>
      <c r="J240" s="41"/>
      <c r="K240" s="253">
        <f>SUM(K241:K245)</f>
        <v>18884</v>
      </c>
    </row>
    <row r="241" spans="1:11" ht="15.75">
      <c r="A241" s="279" t="s">
        <v>179</v>
      </c>
      <c r="B241" s="280"/>
      <c r="C241" s="280"/>
      <c r="D241" s="281"/>
      <c r="E241" s="254">
        <v>121.6</v>
      </c>
      <c r="F241" s="41"/>
      <c r="G241" s="41"/>
      <c r="H241" s="41"/>
      <c r="I241" s="41"/>
      <c r="J241" s="41"/>
      <c r="K241" s="254">
        <v>56.2</v>
      </c>
    </row>
    <row r="242" spans="1:11" ht="15.75" hidden="1">
      <c r="A242" s="279" t="s">
        <v>401</v>
      </c>
      <c r="B242" s="280"/>
      <c r="C242" s="280"/>
      <c r="D242" s="281"/>
      <c r="E242" s="254">
        <v>0</v>
      </c>
      <c r="F242" s="41"/>
      <c r="G242" s="41"/>
      <c r="H242" s="41"/>
      <c r="I242" s="41"/>
      <c r="J242" s="41"/>
      <c r="K242" s="254"/>
    </row>
    <row r="243" spans="1:11" ht="15.75">
      <c r="A243" s="279" t="s">
        <v>180</v>
      </c>
      <c r="B243" s="280"/>
      <c r="C243" s="280"/>
      <c r="D243" s="281"/>
      <c r="E243" s="254">
        <v>2148.9</v>
      </c>
      <c r="F243" s="41"/>
      <c r="G243" s="41"/>
      <c r="H243" s="41"/>
      <c r="I243" s="41"/>
      <c r="J243" s="41"/>
      <c r="K243" s="254">
        <v>2707.2</v>
      </c>
    </row>
    <row r="244" spans="1:11" ht="15.75">
      <c r="A244" s="279" t="s">
        <v>181</v>
      </c>
      <c r="B244" s="280"/>
      <c r="C244" s="280"/>
      <c r="D244" s="281"/>
      <c r="E244" s="254">
        <v>6007.5</v>
      </c>
      <c r="F244" s="41"/>
      <c r="G244" s="41"/>
      <c r="H244" s="41"/>
      <c r="I244" s="41"/>
      <c r="J244" s="41"/>
      <c r="K244" s="254">
        <v>15594.2</v>
      </c>
    </row>
    <row r="245" spans="1:11" ht="15.75">
      <c r="A245" s="279" t="s">
        <v>182</v>
      </c>
      <c r="B245" s="280"/>
      <c r="C245" s="280"/>
      <c r="D245" s="281"/>
      <c r="E245" s="254">
        <v>144.5</v>
      </c>
      <c r="F245" s="41"/>
      <c r="G245" s="41"/>
      <c r="H245" s="41"/>
      <c r="I245" s="41"/>
      <c r="J245" s="41"/>
      <c r="K245" s="254">
        <v>526.4</v>
      </c>
    </row>
    <row r="246" spans="1:11" ht="14.25" customHeight="1">
      <c r="A246" s="293" t="s">
        <v>183</v>
      </c>
      <c r="B246" s="294"/>
      <c r="C246" s="294"/>
      <c r="D246" s="295"/>
      <c r="E246" s="253">
        <f>SUM(E247:E249)</f>
        <v>493.40000000000003</v>
      </c>
      <c r="F246" s="41"/>
      <c r="G246" s="41"/>
      <c r="H246" s="41"/>
      <c r="I246" s="41"/>
      <c r="J246" s="41"/>
      <c r="K246" s="253">
        <f>SUM(K247:K250)</f>
        <v>59554.399999999994</v>
      </c>
    </row>
    <row r="247" spans="1:11" ht="15.75">
      <c r="A247" s="279" t="s">
        <v>184</v>
      </c>
      <c r="B247" s="280"/>
      <c r="C247" s="280"/>
      <c r="D247" s="281"/>
      <c r="E247" s="254">
        <v>0</v>
      </c>
      <c r="F247" s="41"/>
      <c r="G247" s="41"/>
      <c r="H247" s="41"/>
      <c r="I247" s="41"/>
      <c r="J247" s="41"/>
      <c r="K247" s="254">
        <v>4038.9</v>
      </c>
    </row>
    <row r="248" spans="1:11" ht="15.75">
      <c r="A248" s="279" t="s">
        <v>185</v>
      </c>
      <c r="B248" s="280"/>
      <c r="C248" s="280"/>
      <c r="D248" s="281"/>
      <c r="E248" s="254">
        <v>448.6</v>
      </c>
      <c r="F248" s="41"/>
      <c r="G248" s="41"/>
      <c r="H248" s="41"/>
      <c r="I248" s="41"/>
      <c r="J248" s="41"/>
      <c r="K248" s="254">
        <v>7</v>
      </c>
    </row>
    <row r="249" spans="1:11" ht="15.75">
      <c r="A249" s="279" t="s">
        <v>186</v>
      </c>
      <c r="B249" s="280"/>
      <c r="C249" s="280"/>
      <c r="D249" s="281"/>
      <c r="E249" s="254">
        <v>44.8</v>
      </c>
      <c r="F249" s="41"/>
      <c r="G249" s="41"/>
      <c r="H249" s="41"/>
      <c r="I249" s="41"/>
      <c r="J249" s="41"/>
      <c r="K249" s="254">
        <v>8515.9</v>
      </c>
    </row>
    <row r="250" spans="1:11" ht="15.75">
      <c r="A250" s="279" t="s">
        <v>395</v>
      </c>
      <c r="B250" s="280"/>
      <c r="C250" s="280"/>
      <c r="D250" s="281"/>
      <c r="E250" s="254"/>
      <c r="F250" s="41"/>
      <c r="G250" s="41"/>
      <c r="H250" s="41"/>
      <c r="I250" s="41"/>
      <c r="J250" s="41"/>
      <c r="K250" s="254">
        <v>46992.6</v>
      </c>
    </row>
    <row r="251" spans="1:11" ht="15.75">
      <c r="A251" s="293" t="s">
        <v>393</v>
      </c>
      <c r="B251" s="294"/>
      <c r="C251" s="294"/>
      <c r="D251" s="295"/>
      <c r="E251" s="253">
        <f>SUM(E252)</f>
        <v>528.7</v>
      </c>
      <c r="F251" s="41"/>
      <c r="G251" s="41"/>
      <c r="H251" s="41"/>
      <c r="I251" s="41"/>
      <c r="J251" s="41"/>
      <c r="K251" s="253">
        <f>K252</f>
        <v>576</v>
      </c>
    </row>
    <row r="252" spans="1:11" ht="15.75">
      <c r="A252" s="279" t="s">
        <v>394</v>
      </c>
      <c r="B252" s="280"/>
      <c r="C252" s="280"/>
      <c r="D252" s="281"/>
      <c r="E252" s="254">
        <v>528.7</v>
      </c>
      <c r="F252" s="41"/>
      <c r="G252" s="41"/>
      <c r="H252" s="41"/>
      <c r="I252" s="41"/>
      <c r="J252" s="41"/>
      <c r="K252" s="254">
        <v>576</v>
      </c>
    </row>
    <row r="253" spans="1:11" ht="12.75" customHeight="1">
      <c r="A253" s="293" t="s">
        <v>187</v>
      </c>
      <c r="B253" s="294"/>
      <c r="C253" s="294"/>
      <c r="D253" s="295"/>
      <c r="E253" s="253">
        <f>SUM(E254:E259)</f>
        <v>245113.80000000002</v>
      </c>
      <c r="F253" s="41"/>
      <c r="G253" s="41"/>
      <c r="H253" s="41"/>
      <c r="I253" s="41"/>
      <c r="J253" s="41"/>
      <c r="K253" s="253">
        <f>SUM(K254:K259)</f>
        <v>374595.20000000007</v>
      </c>
    </row>
    <row r="254" spans="1:11" ht="15.75">
      <c r="A254" s="279" t="s">
        <v>188</v>
      </c>
      <c r="B254" s="280"/>
      <c r="C254" s="280"/>
      <c r="D254" s="281"/>
      <c r="E254" s="254">
        <v>52752.7</v>
      </c>
      <c r="F254" s="41"/>
      <c r="G254" s="41"/>
      <c r="H254" s="41"/>
      <c r="I254" s="41"/>
      <c r="J254" s="41"/>
      <c r="K254" s="254">
        <v>71003.6</v>
      </c>
    </row>
    <row r="255" spans="1:11" ht="15.75">
      <c r="A255" s="279" t="s">
        <v>189</v>
      </c>
      <c r="B255" s="280"/>
      <c r="C255" s="280"/>
      <c r="D255" s="281"/>
      <c r="E255" s="254">
        <v>187464.8</v>
      </c>
      <c r="F255" s="41"/>
      <c r="G255" s="41"/>
      <c r="H255" s="41"/>
      <c r="I255" s="41"/>
      <c r="J255" s="41"/>
      <c r="K255" s="254">
        <v>277769.7</v>
      </c>
    </row>
    <row r="256" spans="1:11" ht="15.75">
      <c r="A256" s="274" t="s">
        <v>167</v>
      </c>
      <c r="B256" s="275"/>
      <c r="C256" s="275"/>
      <c r="D256" s="276"/>
      <c r="E256" s="254"/>
      <c r="F256" s="41"/>
      <c r="G256" s="41"/>
      <c r="H256" s="41"/>
      <c r="I256" s="41"/>
      <c r="J256" s="41"/>
      <c r="K256" s="254">
        <v>19096.2</v>
      </c>
    </row>
    <row r="257" spans="1:11" ht="31.5">
      <c r="A257" s="278" t="s">
        <v>389</v>
      </c>
      <c r="B257" s="275"/>
      <c r="C257" s="275"/>
      <c r="D257" s="276"/>
      <c r="E257" s="254"/>
      <c r="F257" s="41"/>
      <c r="G257" s="41"/>
      <c r="H257" s="41"/>
      <c r="I257" s="41"/>
      <c r="J257" s="41"/>
      <c r="K257" s="254">
        <v>73.6</v>
      </c>
    </row>
    <row r="258" spans="1:11" ht="15.75">
      <c r="A258" s="299" t="s">
        <v>388</v>
      </c>
      <c r="B258" s="300"/>
      <c r="C258" s="300"/>
      <c r="D258" s="301"/>
      <c r="E258" s="254">
        <v>2213.6</v>
      </c>
      <c r="F258" s="41"/>
      <c r="G258" s="41"/>
      <c r="H258" s="41"/>
      <c r="I258" s="41"/>
      <c r="J258" s="41"/>
      <c r="K258" s="254">
        <v>1325.9</v>
      </c>
    </row>
    <row r="259" spans="1:11" ht="15.75">
      <c r="A259" s="279" t="s">
        <v>190</v>
      </c>
      <c r="B259" s="280"/>
      <c r="C259" s="280"/>
      <c r="D259" s="281"/>
      <c r="E259" s="254">
        <v>2682.7</v>
      </c>
      <c r="F259" s="41"/>
      <c r="G259" s="41"/>
      <c r="H259" s="41"/>
      <c r="I259" s="41"/>
      <c r="J259" s="41"/>
      <c r="K259" s="254">
        <v>5326.2</v>
      </c>
    </row>
    <row r="260" spans="1:11" ht="15" customHeight="1">
      <c r="A260" s="293" t="s">
        <v>191</v>
      </c>
      <c r="B260" s="294"/>
      <c r="C260" s="294"/>
      <c r="D260" s="295"/>
      <c r="E260" s="253">
        <f>SUM(E261:E262)</f>
        <v>10046.4</v>
      </c>
      <c r="F260" s="41"/>
      <c r="G260" s="41"/>
      <c r="H260" s="41"/>
      <c r="I260" s="41"/>
      <c r="J260" s="41"/>
      <c r="K260" s="253">
        <f>K262+K261</f>
        <v>57460.200000000004</v>
      </c>
    </row>
    <row r="261" spans="1:11" ht="18" customHeight="1">
      <c r="A261" s="279" t="s">
        <v>192</v>
      </c>
      <c r="B261" s="280"/>
      <c r="C261" s="280"/>
      <c r="D261" s="281"/>
      <c r="E261" s="254">
        <v>9141.8</v>
      </c>
      <c r="F261" s="41"/>
      <c r="G261" s="41"/>
      <c r="H261" s="41"/>
      <c r="I261" s="41"/>
      <c r="J261" s="41"/>
      <c r="K261" s="254">
        <v>55390.9</v>
      </c>
    </row>
    <row r="262" spans="1:11" ht="15.75">
      <c r="A262" s="302" t="s">
        <v>402</v>
      </c>
      <c r="B262" s="303"/>
      <c r="C262" s="303"/>
      <c r="D262" s="304"/>
      <c r="E262" s="254">
        <v>904.6</v>
      </c>
      <c r="F262" s="41"/>
      <c r="G262" s="41"/>
      <c r="H262" s="41"/>
      <c r="I262" s="41"/>
      <c r="J262" s="41"/>
      <c r="K262" s="254">
        <v>2069.3</v>
      </c>
    </row>
    <row r="263" spans="1:11" ht="15" customHeight="1">
      <c r="A263" s="293" t="s">
        <v>193</v>
      </c>
      <c r="B263" s="294"/>
      <c r="C263" s="294"/>
      <c r="D263" s="295"/>
      <c r="E263" s="253">
        <f>SUM(E264:E266)</f>
        <v>4168.2</v>
      </c>
      <c r="F263" s="41"/>
      <c r="G263" s="41"/>
      <c r="H263" s="41"/>
      <c r="I263" s="41"/>
      <c r="J263" s="41"/>
      <c r="K263" s="253">
        <f>SUM(K264:K267)</f>
        <v>22527.8</v>
      </c>
    </row>
    <row r="264" spans="1:11" ht="15.75">
      <c r="A264" s="279" t="s">
        <v>194</v>
      </c>
      <c r="B264" s="280"/>
      <c r="C264" s="280"/>
      <c r="D264" s="281"/>
      <c r="E264" s="254">
        <v>222.2</v>
      </c>
      <c r="F264" s="41"/>
      <c r="G264" s="41"/>
      <c r="H264" s="41"/>
      <c r="I264" s="41"/>
      <c r="J264" s="41"/>
      <c r="K264" s="254">
        <v>692.3</v>
      </c>
    </row>
    <row r="265" spans="1:11" ht="15.75">
      <c r="A265" s="279" t="s">
        <v>195</v>
      </c>
      <c r="B265" s="280"/>
      <c r="C265" s="280"/>
      <c r="D265" s="281"/>
      <c r="E265" s="254">
        <v>634.5</v>
      </c>
      <c r="F265" s="41"/>
      <c r="G265" s="41"/>
      <c r="H265" s="41"/>
      <c r="I265" s="41"/>
      <c r="J265" s="41"/>
      <c r="K265" s="254">
        <v>13696.6</v>
      </c>
    </row>
    <row r="266" spans="1:11" ht="15.75">
      <c r="A266" s="279" t="s">
        <v>196</v>
      </c>
      <c r="B266" s="280"/>
      <c r="C266" s="280"/>
      <c r="D266" s="281"/>
      <c r="E266" s="254">
        <v>3311.5</v>
      </c>
      <c r="F266" s="41"/>
      <c r="G266" s="41"/>
      <c r="H266" s="41"/>
      <c r="I266" s="41"/>
      <c r="J266" s="41"/>
      <c r="K266" s="254">
        <v>6888.4</v>
      </c>
    </row>
    <row r="267" spans="1:11" ht="15.75">
      <c r="A267" s="277" t="s">
        <v>387</v>
      </c>
      <c r="B267" s="275"/>
      <c r="C267" s="275"/>
      <c r="D267" s="276"/>
      <c r="E267" s="254"/>
      <c r="F267" s="41"/>
      <c r="G267" s="41"/>
      <c r="H267" s="41"/>
      <c r="I267" s="41"/>
      <c r="J267" s="41"/>
      <c r="K267" s="254">
        <v>1250.5</v>
      </c>
    </row>
    <row r="268" spans="1:11" ht="15.75">
      <c r="A268" s="293" t="s">
        <v>197</v>
      </c>
      <c r="B268" s="294"/>
      <c r="C268" s="294"/>
      <c r="D268" s="295"/>
      <c r="E268" s="253">
        <f>SUM(E269:E270)</f>
        <v>218.2</v>
      </c>
      <c r="F268" s="41"/>
      <c r="G268" s="41"/>
      <c r="H268" s="41"/>
      <c r="I268" s="41"/>
      <c r="J268" s="41"/>
      <c r="K268" s="253">
        <f>K270</f>
        <v>120.1</v>
      </c>
    </row>
    <row r="269" spans="1:11" ht="15.75" hidden="1">
      <c r="A269" s="279" t="s">
        <v>198</v>
      </c>
      <c r="B269" s="280"/>
      <c r="C269" s="280"/>
      <c r="D269" s="281"/>
      <c r="E269" s="254">
        <v>218.2</v>
      </c>
      <c r="F269" s="41"/>
      <c r="G269" s="41"/>
      <c r="H269" s="41"/>
      <c r="I269" s="41"/>
      <c r="J269" s="41"/>
      <c r="K269" s="254">
        <v>0</v>
      </c>
    </row>
    <row r="270" spans="1:17" ht="15.75">
      <c r="A270" s="279" t="s">
        <v>199</v>
      </c>
      <c r="B270" s="280"/>
      <c r="C270" s="280"/>
      <c r="D270" s="281"/>
      <c r="E270" s="254">
        <v>0</v>
      </c>
      <c r="F270" s="41"/>
      <c r="G270" s="41"/>
      <c r="H270" s="41"/>
      <c r="I270" s="41"/>
      <c r="J270" s="41"/>
      <c r="K270" s="254">
        <v>120.1</v>
      </c>
      <c r="Q270" t="s">
        <v>398</v>
      </c>
    </row>
    <row r="271" spans="1:11" ht="33.75" customHeight="1" hidden="1">
      <c r="A271" s="293" t="s">
        <v>390</v>
      </c>
      <c r="B271" s="294"/>
      <c r="C271" s="294"/>
      <c r="D271" s="295"/>
      <c r="E271" s="253" t="e">
        <f>SUM(E272+#REF!+E273)</f>
        <v>#REF!</v>
      </c>
      <c r="F271" s="41"/>
      <c r="G271" s="41"/>
      <c r="H271" s="41"/>
      <c r="I271" s="41"/>
      <c r="J271" s="41"/>
      <c r="K271" s="253">
        <f>K272+K273</f>
        <v>0</v>
      </c>
    </row>
    <row r="272" spans="1:12" ht="33" customHeight="1" hidden="1">
      <c r="A272" s="279" t="s">
        <v>200</v>
      </c>
      <c r="B272" s="280"/>
      <c r="C272" s="280"/>
      <c r="D272" s="281"/>
      <c r="E272" s="254">
        <v>4139</v>
      </c>
      <c r="F272" s="41"/>
      <c r="G272" s="41"/>
      <c r="H272" s="41"/>
      <c r="I272" s="41"/>
      <c r="J272" s="41"/>
      <c r="K272" s="254"/>
      <c r="L272" t="s">
        <v>398</v>
      </c>
    </row>
    <row r="273" spans="1:11" ht="16.5" customHeight="1" hidden="1">
      <c r="A273" s="307" t="s">
        <v>201</v>
      </c>
      <c r="B273" s="308"/>
      <c r="C273" s="308"/>
      <c r="D273" s="309"/>
      <c r="E273" s="254">
        <v>10105.9</v>
      </c>
      <c r="F273" s="41"/>
      <c r="G273" s="41"/>
      <c r="H273" s="41"/>
      <c r="I273" s="41"/>
      <c r="J273" s="41"/>
      <c r="K273" s="254"/>
    </row>
    <row r="274" spans="1:11" ht="15.75">
      <c r="A274" s="310" t="s">
        <v>202</v>
      </c>
      <c r="B274" s="310"/>
      <c r="C274" s="310"/>
      <c r="D274" s="310"/>
      <c r="E274" s="267" t="e">
        <f>SUM(E224+E234+E236+E240+E246+E253+E260+#REF!+E263+E268+E271)</f>
        <v>#REF!</v>
      </c>
      <c r="F274" s="268"/>
      <c r="G274" s="268"/>
      <c r="H274" s="268"/>
      <c r="I274" s="268"/>
      <c r="J274" s="268"/>
      <c r="K274" s="267">
        <f>K224+K234+K236+K240+K246+K253+K260+K263+K268+K271+K251</f>
        <v>581567.6000000001</v>
      </c>
    </row>
    <row r="275" spans="1:11" ht="15.75">
      <c r="A275" s="305" t="s">
        <v>203</v>
      </c>
      <c r="B275" s="305"/>
      <c r="C275" s="305"/>
      <c r="D275" s="305"/>
      <c r="E275" s="253" t="e">
        <f>SUM(E222-E274)</f>
        <v>#REF!</v>
      </c>
      <c r="F275" s="41"/>
      <c r="G275" s="41"/>
      <c r="H275" s="41"/>
      <c r="I275" s="41"/>
      <c r="J275" s="41"/>
      <c r="K275" s="253">
        <f>K222-K274</f>
        <v>-6435.100000000093</v>
      </c>
    </row>
    <row r="276" spans="1:11" ht="15.75">
      <c r="A276" s="306" t="s">
        <v>204</v>
      </c>
      <c r="B276" s="306"/>
      <c r="C276" s="306"/>
      <c r="D276" s="306"/>
      <c r="E276" s="253">
        <v>0</v>
      </c>
      <c r="F276" s="41"/>
      <c r="G276" s="41"/>
      <c r="H276" s="41"/>
      <c r="I276" s="41"/>
      <c r="J276" s="41"/>
      <c r="K276" s="253">
        <v>0</v>
      </c>
    </row>
    <row r="277" spans="1:11" ht="12.7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</row>
    <row r="278" spans="1:11" ht="12.7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</row>
    <row r="279" spans="1:11" ht="12.7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</row>
    <row r="280" spans="1:11" ht="12.7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</row>
    <row r="281" spans="1:11" ht="12.7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</row>
    <row r="282" spans="1:11" ht="12.7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</row>
    <row r="283" spans="1:11" ht="12.7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</row>
    <row r="284" spans="1:11" ht="12.7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</row>
    <row r="285" spans="1:11" ht="12.7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</row>
    <row r="286" spans="1:11" ht="12.7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</row>
    <row r="287" spans="1:11" ht="12.7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</row>
    <row r="288" spans="1:11" ht="12.7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</row>
    <row r="289" spans="1:11" ht="12.7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</row>
    <row r="290" spans="1:11" ht="12.7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</row>
    <row r="291" spans="1:11" ht="12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</row>
    <row r="292" spans="1:11" ht="12.7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</row>
    <row r="293" spans="1:11" ht="12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</row>
    <row r="294" spans="1:11" ht="12.7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</row>
    <row r="295" spans="1:11" ht="12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</row>
    <row r="296" spans="1:11" ht="12.7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</row>
    <row r="297" spans="1:11" ht="12.7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</row>
    <row r="298" spans="1:11" ht="12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</row>
    <row r="299" spans="1:11" ht="12.7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</row>
    <row r="300" spans="1:11" ht="12.7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</row>
    <row r="301" spans="1:11" ht="12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</row>
    <row r="302" spans="1:11" ht="12.7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</row>
    <row r="303" spans="1:11" ht="12.7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</row>
    <row r="304" spans="1:11" ht="12.7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</row>
    <row r="305" spans="1:11" ht="12.7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</row>
    <row r="306" spans="1:11" ht="12.7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</row>
    <row r="307" spans="1:11" ht="12.7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</row>
    <row r="308" spans="1:11" ht="12.7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</row>
    <row r="309" spans="1:11" ht="12.7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</row>
    <row r="310" spans="1:11" ht="12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</row>
    <row r="311" spans="1:11" ht="12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</row>
    <row r="312" spans="1:11" ht="12.7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</row>
    <row r="313" spans="1:11" ht="12.7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</row>
    <row r="314" spans="1:11" ht="12.7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</row>
    <row r="315" spans="1:11" ht="12.7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</row>
    <row r="316" spans="1:11" ht="12.7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</row>
    <row r="317" spans="1:11" ht="12.7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</row>
    <row r="318" spans="1:11" ht="12.7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</row>
    <row r="319" spans="1:11" ht="12.7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</row>
    <row r="320" spans="1:11" ht="12.7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</row>
    <row r="321" spans="1:11" ht="12.7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</row>
    <row r="322" spans="1:11" ht="12.7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</row>
    <row r="323" spans="1:11" ht="12.7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</row>
    <row r="324" spans="1:11" ht="12.7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</row>
    <row r="325" spans="1:11" ht="12.7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</row>
    <row r="326" spans="1:11" ht="12.7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</row>
    <row r="327" spans="1:11" ht="12.7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</row>
    <row r="328" spans="1:11" ht="12.7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</row>
    <row r="329" spans="1:11" ht="12.7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</row>
    <row r="330" spans="1:11" ht="12.7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</row>
    <row r="331" spans="1:11" ht="12.7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</row>
    <row r="332" spans="1:11" ht="12.7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</row>
    <row r="333" spans="1:11" ht="12.7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</row>
    <row r="334" spans="1:11" ht="12.7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</row>
    <row r="335" spans="1:11" ht="12.7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</row>
    <row r="336" spans="1:11" ht="12.7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</row>
    <row r="337" spans="1:11" ht="12.7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</row>
    <row r="338" spans="1:11" ht="12.7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</row>
    <row r="339" spans="1:11" ht="12.7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</row>
    <row r="340" spans="1:11" ht="12.7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</row>
    <row r="341" spans="1:11" ht="12.7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</row>
    <row r="342" spans="1:11" ht="12.7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</row>
    <row r="343" spans="1:11" ht="12.7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</row>
    <row r="344" spans="1:11" ht="12.7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</row>
    <row r="345" spans="1:11" ht="12.7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</row>
    <row r="346" spans="1:11" ht="12.7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</row>
    <row r="347" spans="1:11" ht="12.7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</row>
    <row r="348" spans="1:11" ht="12.7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</row>
    <row r="349" spans="1:11" ht="12.7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</row>
    <row r="350" spans="1:11" ht="12.7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</row>
    <row r="351" spans="1:11" ht="12.7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</row>
    <row r="352" spans="1:11" ht="12.7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</row>
    <row r="353" spans="1:11" ht="12.7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</row>
    <row r="354" spans="1:11" ht="12.7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</row>
    <row r="355" spans="1:11" ht="12.7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</row>
    <row r="356" spans="1:11" ht="12.7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</row>
    <row r="357" spans="1:11" ht="12.7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</row>
  </sheetData>
  <sheetProtection/>
  <mergeCells count="62">
    <mergeCell ref="A266:D266"/>
    <mergeCell ref="A268:D268"/>
    <mergeCell ref="A275:D275"/>
    <mergeCell ref="A276:D276"/>
    <mergeCell ref="A271:D271"/>
    <mergeCell ref="A272:D272"/>
    <mergeCell ref="A273:D273"/>
    <mergeCell ref="A270:D270"/>
    <mergeCell ref="A269:D269"/>
    <mergeCell ref="A274:D274"/>
    <mergeCell ref="A258:D258"/>
    <mergeCell ref="A263:D263"/>
    <mergeCell ref="A264:D264"/>
    <mergeCell ref="A259:D259"/>
    <mergeCell ref="A260:D260"/>
    <mergeCell ref="A261:D261"/>
    <mergeCell ref="A262:D262"/>
    <mergeCell ref="A253:D253"/>
    <mergeCell ref="A254:D254"/>
    <mergeCell ref="A251:D251"/>
    <mergeCell ref="A252:D252"/>
    <mergeCell ref="A250:D250"/>
    <mergeCell ref="A255:D255"/>
    <mergeCell ref="A241:D241"/>
    <mergeCell ref="A242:D242"/>
    <mergeCell ref="A243:D243"/>
    <mergeCell ref="A244:D244"/>
    <mergeCell ref="A245:D245"/>
    <mergeCell ref="A265:D265"/>
    <mergeCell ref="A246:D246"/>
    <mergeCell ref="A247:D247"/>
    <mergeCell ref="A248:D248"/>
    <mergeCell ref="A249:D249"/>
    <mergeCell ref="A232:D232"/>
    <mergeCell ref="A233:D233"/>
    <mergeCell ref="A234:D234"/>
    <mergeCell ref="A235:D235"/>
    <mergeCell ref="A236:D236"/>
    <mergeCell ref="A240:D240"/>
    <mergeCell ref="A229:D229"/>
    <mergeCell ref="A223:D223"/>
    <mergeCell ref="A224:D224"/>
    <mergeCell ref="A225:D225"/>
    <mergeCell ref="A226:D226"/>
    <mergeCell ref="A228:D228"/>
    <mergeCell ref="I7:I8"/>
    <mergeCell ref="J7:J8"/>
    <mergeCell ref="K7:K8"/>
    <mergeCell ref="E7:E8"/>
    <mergeCell ref="F7:F8"/>
    <mergeCell ref="G7:G8"/>
    <mergeCell ref="H7:H8"/>
    <mergeCell ref="A231:D231"/>
    <mergeCell ref="D7:D8"/>
    <mergeCell ref="A227:D227"/>
    <mergeCell ref="A2:C2"/>
    <mergeCell ref="A3:C3"/>
    <mergeCell ref="A4:C4"/>
    <mergeCell ref="A5:C5"/>
    <mergeCell ref="A7:A8"/>
    <mergeCell ref="B7:B8"/>
    <mergeCell ref="C7:C8"/>
  </mergeCells>
  <printOptions/>
  <pageMargins left="0.7480314960629921" right="0.3937007874015748" top="0.11811023622047245" bottom="0.07874015748031496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Ксения</cp:lastModifiedBy>
  <cp:lastPrinted>2022-07-18T07:19:31Z</cp:lastPrinted>
  <dcterms:modified xsi:type="dcterms:W3CDTF">2023-07-19T07:23:09Z</dcterms:modified>
  <cp:category/>
  <cp:version/>
  <cp:contentType/>
  <cp:contentStatus/>
</cp:coreProperties>
</file>